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46" windowWidth="21630" windowHeight="12840" activeTab="0"/>
  </bookViews>
  <sheets>
    <sheet name="2021" sheetId="1" r:id="rId1"/>
    <sheet name="2020 (2)" sheetId="2" r:id="rId2"/>
  </sheets>
  <definedNames/>
  <calcPr fullCalcOnLoad="1"/>
</workbook>
</file>

<file path=xl/sharedStrings.xml><?xml version="1.0" encoding="utf-8"?>
<sst xmlns="http://schemas.openxmlformats.org/spreadsheetml/2006/main" count="265" uniqueCount="146">
  <si>
    <t>Závody</t>
  </si>
  <si>
    <t>Společné výdaje</t>
  </si>
  <si>
    <t>Oddíly</t>
  </si>
  <si>
    <t>Rezerva</t>
  </si>
  <si>
    <t>Celkem</t>
  </si>
  <si>
    <t>SCM</t>
  </si>
  <si>
    <t>dle návrhu J.Kratochvíla</t>
  </si>
  <si>
    <t>CELKEM s SCM</t>
  </si>
  <si>
    <t>č.účtu</t>
  </si>
  <si>
    <t>název účtu</t>
  </si>
  <si>
    <t>34/MIK</t>
  </si>
  <si>
    <t>34/CCS</t>
  </si>
  <si>
    <t>34/ODD</t>
  </si>
  <si>
    <t>34/MOB</t>
  </si>
  <si>
    <t>34/ZAV</t>
  </si>
  <si>
    <t>34/REZ</t>
  </si>
  <si>
    <t>34/DOT</t>
  </si>
  <si>
    <t>35/SCM</t>
  </si>
  <si>
    <t>36/RDB</t>
  </si>
  <si>
    <t>SOUČET</t>
  </si>
  <si>
    <t>SPOTŘEBA MATERIÁLU</t>
  </si>
  <si>
    <t>OPRAVY a UDRŽOVÁNÍ</t>
  </si>
  <si>
    <t>CESTOVNÉ</t>
  </si>
  <si>
    <t>OBČERSTVENÍ</t>
  </si>
  <si>
    <t>OSTATNÍ SLUŽBY</t>
  </si>
  <si>
    <t>MZDOVÉ NÁKLADY</t>
  </si>
  <si>
    <t>ZÁKONNÉ SOCIÁLNÍ POJIŠTĚNÍ</t>
  </si>
  <si>
    <t>ZÁKONNÉ SOCIÁLNÍ NÁKLADY</t>
  </si>
  <si>
    <t>ÚROKY</t>
  </si>
  <si>
    <t>KURZOVÉ ZTRÁTY</t>
  </si>
  <si>
    <t>JINÉ OSTATNÍ NÁKLADY</t>
  </si>
  <si>
    <t>SOUČET  výdajů  celkem</t>
  </si>
  <si>
    <t>JINÉ OSTATNÍ VÝNOSY</t>
  </si>
  <si>
    <t>ČOV</t>
  </si>
  <si>
    <t>PŘIJATÉ ČLENSKÉ PŘÍSPĚVKY</t>
  </si>
  <si>
    <t>PROVOZNÍ DOTACE</t>
  </si>
  <si>
    <t>SOUČET  příjmů  celkem</t>
  </si>
  <si>
    <t>Vysvětlivky</t>
  </si>
  <si>
    <t>31 = RD slalom</t>
  </si>
  <si>
    <t>32 = RD juniorů</t>
  </si>
  <si>
    <t>33 = RD sjezd</t>
  </si>
  <si>
    <t>34/MIK = výdaje na mikrobus - PHM + SERVIS + POJIŠTĚNÍ - dělí se mezi RD slalom a RD juniorů</t>
  </si>
  <si>
    <t>34/CCS = výdaje na nákup PHM - dělí se dle konkrétní spotřeby mezi RD slalom, RD juniorů a RD U23</t>
  </si>
  <si>
    <t>34/ODD = dotace rozeslané oddílům ČSK DV</t>
  </si>
  <si>
    <t>34/MOB = výdaje na provoz mobilních telefonů - dělí se dle konkrétních účtů na jednotlivé složky ČSK DV</t>
  </si>
  <si>
    <t>34/ZAV = výdaje na pořádání závodů ČSK DV</t>
  </si>
  <si>
    <t>34/REZ = vytvořená a v rozpočtu ČSK DV schválená rezerva rozpočtu</t>
  </si>
  <si>
    <t>35/SCM = náklady SCM</t>
  </si>
  <si>
    <t>Rozpočet ČSK DV</t>
  </si>
  <si>
    <t>Dělení RD</t>
  </si>
  <si>
    <t>Příjmy</t>
  </si>
  <si>
    <t>Složka rozpočtu</t>
  </si>
  <si>
    <t>dotační</t>
  </si>
  <si>
    <t>%</t>
  </si>
  <si>
    <t>vlastní</t>
  </si>
  <si>
    <t>CELKEM</t>
  </si>
  <si>
    <t>RD slalom</t>
  </si>
  <si>
    <t>RD "U23"</t>
  </si>
  <si>
    <t>RD juniorů</t>
  </si>
  <si>
    <t>RD sjezd</t>
  </si>
  <si>
    <t>Celkem RD</t>
  </si>
  <si>
    <t>Příjmy vlastní</t>
  </si>
  <si>
    <t>Rezerva + známky</t>
  </si>
  <si>
    <t>Program II.(mládež) - SCM</t>
  </si>
  <si>
    <t>KURZ. ZISKY</t>
  </si>
  <si>
    <t>SLUŹBY- STRAVOVÁNÍ</t>
  </si>
  <si>
    <t>Závody ČSK DV</t>
  </si>
  <si>
    <t>34/DOT = dotace od MŠMT ČR, MF ČR</t>
  </si>
  <si>
    <t>RD celkem</t>
  </si>
  <si>
    <t>OSTATNÍ DANĚ A POPLATKY</t>
  </si>
  <si>
    <t>PŘIJATÉ PŘÍSPĚVKY</t>
  </si>
  <si>
    <t>Ostatní složky rozpočtu</t>
  </si>
  <si>
    <t>CELKEM ČSK</t>
  </si>
  <si>
    <t>Dělení mezi sekce</t>
  </si>
  <si>
    <t>-</t>
  </si>
  <si>
    <t>MŠMT - Reprezentace</t>
  </si>
  <si>
    <t>dle rozpisu MŠMT ČR</t>
  </si>
  <si>
    <t>Mládež (Tal.ml. + SCM + SS)</t>
  </si>
  <si>
    <t>50% : 50%</t>
  </si>
  <si>
    <t>dle rozhodnutí Výboru ČSK</t>
  </si>
  <si>
    <t>+ příjem z čl.zn.</t>
  </si>
  <si>
    <t>ČSKDV</t>
  </si>
  <si>
    <t>Účelová dotace pro oddíly od Magistrátu hl. M. Prahy</t>
  </si>
  <si>
    <t>Oddíly  - dotace</t>
  </si>
  <si>
    <t>ČOV - loterie</t>
  </si>
  <si>
    <t>36/RDB = náklady družstva U23 slalom + U23 sjezd</t>
  </si>
  <si>
    <t>Celkem ostatní</t>
  </si>
  <si>
    <t>Celkem - ostatní</t>
  </si>
  <si>
    <t>TRŽBY Z PRODEJE SLUŽEB</t>
  </si>
  <si>
    <t>Dotace + příjmy</t>
  </si>
  <si>
    <t>REPRE OH disciplíny - Výbor ČSK</t>
  </si>
  <si>
    <t>Organizace sport (Program V.)</t>
  </si>
  <si>
    <t>REPRE OH discilplíny -Výbor ČSK</t>
  </si>
  <si>
    <t>ODPISY</t>
  </si>
  <si>
    <t>TRŽBY Z PRODEJE MATERIÁLU</t>
  </si>
  <si>
    <t>34/ME</t>
  </si>
  <si>
    <t xml:space="preserve">34 = Společné výdaje sekce </t>
  </si>
  <si>
    <t>Přehled čerpání financí ČSK DV 2020</t>
  </si>
  <si>
    <t>Přehled příjmů ČSK DV 2020</t>
  </si>
  <si>
    <t>Přehled výdajů a příjmů ČSKDV 01-12/2020 - (výsledovka - účtárna)</t>
  </si>
  <si>
    <t>Přehled čerpání jednotlivých složek ČSK DV 2020</t>
  </si>
  <si>
    <t>Výdaje 2020</t>
  </si>
  <si>
    <t>Výsledek 2020</t>
  </si>
  <si>
    <t>34/ME = výdaje na pořádání ME 2020 - Praha Troja</t>
  </si>
  <si>
    <t>ČOV - loterie zůstatek 2019</t>
  </si>
  <si>
    <t>Zůstatek na účtu 31.12.2019</t>
  </si>
  <si>
    <t>K dispozici ME 2020</t>
  </si>
  <si>
    <t>Plán výdajů ČSK DV 2020 na základě příjmů od MŠMT ČR a MF ČR</t>
  </si>
  <si>
    <t>Závody 2020</t>
  </si>
  <si>
    <t>Úhrada daně 2019</t>
  </si>
  <si>
    <t>SP/MEPraha - ČSK DV</t>
  </si>
  <si>
    <t>Mimořádné dotace 2020</t>
  </si>
  <si>
    <t>Zůstatek na účtu ČSK DV k 31.12.2019</t>
  </si>
  <si>
    <t>Sponzorský příspěvek pro RDJ + U23</t>
  </si>
  <si>
    <t>VSA - ME slalom 2020 - MŠMT ČR</t>
  </si>
  <si>
    <t>Dotace Magistrat Praha ME 2020</t>
  </si>
  <si>
    <t>SPOTŘEBA EL.ENERGIE</t>
  </si>
  <si>
    <t>DANĚ Z PŘÍJMU</t>
  </si>
  <si>
    <t>Vratka půjčka KR</t>
  </si>
  <si>
    <t>ME Slalom 2020</t>
  </si>
  <si>
    <t>Převod z roku 2019</t>
  </si>
  <si>
    <t>RD "U23" sl. + sj. (1,7 + 0,6)</t>
  </si>
  <si>
    <t>ME Praha 2020</t>
  </si>
  <si>
    <t xml:space="preserve">Bez RD U23 </t>
  </si>
  <si>
    <t>Rozpočet</t>
  </si>
  <si>
    <t>Půjčka ČSK DV</t>
  </si>
  <si>
    <t>Půjčka</t>
  </si>
  <si>
    <t>Daně 2019</t>
  </si>
  <si>
    <t>ME-MŠMT+MHMP</t>
  </si>
  <si>
    <t>SP/ME 2020 Praha - ČSK DV</t>
  </si>
  <si>
    <t>Org.sportu</t>
  </si>
  <si>
    <t>Talent</t>
  </si>
  <si>
    <t>REPRE</t>
  </si>
  <si>
    <t>OH disciplíny</t>
  </si>
  <si>
    <t>Zbytek 2019</t>
  </si>
  <si>
    <t>Loterie</t>
  </si>
  <si>
    <t>Podíl loterie</t>
  </si>
  <si>
    <t>Přehled čerpání financí ČSK DV 2021</t>
  </si>
  <si>
    <t>TRŽBY Z PRODEJE DNM a DHM</t>
  </si>
  <si>
    <t>Přehled čerpání jednotlivých složek ČSK DV 2021</t>
  </si>
  <si>
    <t>Příspěvek ČSK</t>
  </si>
  <si>
    <t>SP Praha 2021</t>
  </si>
  <si>
    <t>SP 2021-NSA+MHMP</t>
  </si>
  <si>
    <t>Daně 2020</t>
  </si>
  <si>
    <t>RD bez U23</t>
  </si>
  <si>
    <t>34/SP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</si>
</sst>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0\ _K_č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4" fontId="56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49" fontId="56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45" applyFont="1" applyFill="1" applyBorder="1">
      <alignment/>
      <protection/>
    </xf>
    <xf numFmtId="0" fontId="29" fillId="0" borderId="10" xfId="45" applyFont="1" applyFill="1" applyBorder="1" applyAlignment="1">
      <alignment horizontal="center"/>
      <protection/>
    </xf>
    <xf numFmtId="0" fontId="28" fillId="0" borderId="0" xfId="45" applyFont="1" applyFill="1">
      <alignment/>
      <protection/>
    </xf>
    <xf numFmtId="0" fontId="30" fillId="0" borderId="0" xfId="45" applyFont="1" applyFill="1">
      <alignment/>
      <protection/>
    </xf>
    <xf numFmtId="0" fontId="30" fillId="0" borderId="0" xfId="45" applyFont="1" applyFill="1" applyBorder="1">
      <alignment/>
      <protection/>
    </xf>
    <xf numFmtId="4" fontId="29" fillId="0" borderId="10" xfId="45" applyNumberFormat="1" applyFont="1" applyFill="1" applyBorder="1" applyAlignment="1">
      <alignment horizontal="center"/>
      <protection/>
    </xf>
    <xf numFmtId="4" fontId="28" fillId="0" borderId="0" xfId="45" applyNumberFormat="1" applyFont="1" applyFill="1">
      <alignment/>
      <protection/>
    </xf>
    <xf numFmtId="0" fontId="29" fillId="0" borderId="10" xfId="45" applyFont="1" applyFill="1" applyBorder="1" applyAlignment="1">
      <alignment horizontal="right"/>
      <protection/>
    </xf>
    <xf numFmtId="4" fontId="29" fillId="0" borderId="10" xfId="45" applyNumberFormat="1" applyFont="1" applyFill="1" applyBorder="1">
      <alignment/>
      <protection/>
    </xf>
    <xf numFmtId="0" fontId="28" fillId="0" borderId="0" xfId="45" applyFont="1" applyFill="1" applyAlignment="1">
      <alignment horizontal="center"/>
      <protection/>
    </xf>
    <xf numFmtId="4" fontId="30" fillId="0" borderId="0" xfId="45" applyNumberFormat="1" applyFont="1" applyFill="1" applyAlignment="1">
      <alignment horizontal="right"/>
      <protection/>
    </xf>
    <xf numFmtId="4" fontId="28" fillId="0" borderId="0" xfId="45" applyNumberFormat="1" applyFont="1" applyFill="1" applyAlignment="1">
      <alignment horizontal="center"/>
      <protection/>
    </xf>
    <xf numFmtId="4" fontId="0" fillId="0" borderId="0" xfId="0" applyNumberFormat="1" applyFont="1" applyFill="1" applyAlignment="1">
      <alignment/>
    </xf>
    <xf numFmtId="4" fontId="58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11" xfId="45" applyFont="1" applyFill="1" applyBorder="1" applyAlignment="1">
      <alignment horizontal="center"/>
      <protection/>
    </xf>
    <xf numFmtId="4" fontId="33" fillId="0" borderId="10" xfId="45" applyNumberFormat="1" applyFont="1" applyFill="1" applyBorder="1" applyAlignment="1">
      <alignment horizontal="center"/>
      <protection/>
    </xf>
    <xf numFmtId="4" fontId="33" fillId="0" borderId="10" xfId="45" applyNumberFormat="1" applyFont="1" applyFill="1" applyBorder="1" applyAlignment="1">
      <alignment horizontal="right"/>
      <protection/>
    </xf>
    <xf numFmtId="4" fontId="33" fillId="0" borderId="10" xfId="45" applyNumberFormat="1" applyFont="1" applyFill="1" applyBorder="1">
      <alignment/>
      <protection/>
    </xf>
    <xf numFmtId="4" fontId="30" fillId="0" borderId="0" xfId="45" applyNumberFormat="1" applyFont="1" applyFill="1">
      <alignment/>
      <protection/>
    </xf>
    <xf numFmtId="4" fontId="30" fillId="0" borderId="0" xfId="45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30" fillId="0" borderId="0" xfId="45" applyNumberFormat="1" applyFont="1" applyFill="1" applyBorder="1" applyAlignment="1">
      <alignment horizontal="right"/>
      <protection/>
    </xf>
    <xf numFmtId="0" fontId="59" fillId="0" borderId="0" xfId="0" applyFont="1" applyFill="1" applyAlignment="1">
      <alignment/>
    </xf>
    <xf numFmtId="0" fontId="35" fillId="0" borderId="12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/>
    </xf>
    <xf numFmtId="4" fontId="59" fillId="0" borderId="0" xfId="0" applyNumberFormat="1" applyFont="1" applyFill="1" applyAlignment="1">
      <alignment horizontal="center"/>
    </xf>
    <xf numFmtId="4" fontId="59" fillId="0" borderId="0" xfId="0" applyNumberFormat="1" applyFont="1" applyFill="1" applyAlignment="1">
      <alignment/>
    </xf>
    <xf numFmtId="4" fontId="32" fillId="0" borderId="14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4" fontId="32" fillId="0" borderId="20" xfId="0" applyNumberFormat="1" applyFont="1" applyFill="1" applyBorder="1" applyAlignment="1">
      <alignment horizontal="center"/>
    </xf>
    <xf numFmtId="0" fontId="35" fillId="0" borderId="21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4" fontId="32" fillId="0" borderId="10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5" fillId="0" borderId="28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/>
    </xf>
    <xf numFmtId="4" fontId="35" fillId="0" borderId="0" xfId="0" applyNumberFormat="1" applyFont="1" applyFill="1" applyBorder="1" applyAlignment="1">
      <alignment horizontal="center"/>
    </xf>
    <xf numFmtId="0" fontId="32" fillId="0" borderId="29" xfId="0" applyFont="1" applyFill="1" applyBorder="1" applyAlignment="1">
      <alignment/>
    </xf>
    <xf numFmtId="0" fontId="35" fillId="0" borderId="3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0" fontId="35" fillId="0" borderId="20" xfId="0" applyFont="1" applyFill="1" applyBorder="1" applyAlignment="1">
      <alignment/>
    </xf>
    <xf numFmtId="0" fontId="32" fillId="0" borderId="32" xfId="0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4" fontId="35" fillId="0" borderId="35" xfId="0" applyNumberFormat="1" applyFont="1" applyFill="1" applyBorder="1" applyAlignment="1">
      <alignment horizontal="right"/>
    </xf>
    <xf numFmtId="4" fontId="35" fillId="0" borderId="36" xfId="0" applyNumberFormat="1" applyFont="1" applyFill="1" applyBorder="1" applyAlignment="1">
      <alignment horizontal="right"/>
    </xf>
    <xf numFmtId="4" fontId="35" fillId="0" borderId="37" xfId="0" applyNumberFormat="1" applyFont="1" applyFill="1" applyBorder="1" applyAlignment="1">
      <alignment horizontal="right"/>
    </xf>
    <xf numFmtId="4" fontId="32" fillId="0" borderId="35" xfId="0" applyNumberFormat="1" applyFont="1" applyFill="1" applyBorder="1" applyAlignment="1">
      <alignment horizontal="right"/>
    </xf>
    <xf numFmtId="4" fontId="32" fillId="0" borderId="35" xfId="0" applyNumberFormat="1" applyFont="1" applyFill="1" applyBorder="1" applyAlignment="1">
      <alignment/>
    </xf>
    <xf numFmtId="0" fontId="32" fillId="0" borderId="35" xfId="0" applyFont="1" applyFill="1" applyBorder="1" applyAlignment="1">
      <alignment/>
    </xf>
    <xf numFmtId="4" fontId="32" fillId="0" borderId="38" xfId="0" applyNumberFormat="1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6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28" fillId="0" borderId="0" xfId="45" applyFont="1" applyFill="1" applyBorder="1" applyAlignment="1">
      <alignment horizontal="center"/>
      <protection/>
    </xf>
    <xf numFmtId="0" fontId="28" fillId="0" borderId="0" xfId="45" applyFont="1" applyFill="1" applyBorder="1">
      <alignment/>
      <protection/>
    </xf>
    <xf numFmtId="4" fontId="33" fillId="0" borderId="0" xfId="45" applyNumberFormat="1" applyFont="1" applyFill="1" applyBorder="1" applyAlignment="1">
      <alignment horizontal="center"/>
      <protection/>
    </xf>
    <xf numFmtId="4" fontId="28" fillId="0" borderId="0" xfId="45" applyNumberFormat="1" applyFont="1" applyFill="1" applyBorder="1" applyAlignment="1">
      <alignment horizontal="center"/>
      <protection/>
    </xf>
    <xf numFmtId="4" fontId="28" fillId="0" borderId="0" xfId="45" applyNumberFormat="1" applyFont="1" applyFill="1" applyBorder="1">
      <alignment/>
      <protection/>
    </xf>
    <xf numFmtId="0" fontId="5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1" fillId="0" borderId="4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4" fontId="6" fillId="0" borderId="45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49" fontId="61" fillId="0" borderId="0" xfId="0" applyNumberFormat="1" applyFont="1" applyFill="1" applyBorder="1" applyAlignment="1">
      <alignment horizontal="left"/>
    </xf>
    <xf numFmtId="49" fontId="61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62" fillId="0" borderId="33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40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center"/>
    </xf>
    <xf numFmtId="4" fontId="6" fillId="0" borderId="40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0" fontId="6" fillId="0" borderId="48" xfId="0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/>
    </xf>
    <xf numFmtId="164" fontId="6" fillId="0" borderId="41" xfId="0" applyNumberFormat="1" applyFont="1" applyFill="1" applyBorder="1" applyAlignment="1">
      <alignment horizontal="right"/>
    </xf>
    <xf numFmtId="0" fontId="62" fillId="0" borderId="41" xfId="0" applyFont="1" applyFill="1" applyBorder="1" applyAlignment="1">
      <alignment horizontal="center"/>
    </xf>
    <xf numFmtId="0" fontId="62" fillId="0" borderId="41" xfId="0" applyFont="1" applyFill="1" applyBorder="1" applyAlignment="1">
      <alignment/>
    </xf>
    <xf numFmtId="164" fontId="62" fillId="0" borderId="42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3" fontId="62" fillId="0" borderId="40" xfId="0" applyNumberFormat="1" applyFont="1" applyFill="1" applyBorder="1" applyAlignment="1">
      <alignment/>
    </xf>
    <xf numFmtId="4" fontId="62" fillId="0" borderId="4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164" fontId="62" fillId="0" borderId="0" xfId="0" applyNumberFormat="1" applyFont="1" applyFill="1" applyBorder="1" applyAlignment="1">
      <alignment horizontal="center"/>
    </xf>
    <xf numFmtId="0" fontId="62" fillId="0" borderId="46" xfId="0" applyFont="1" applyFill="1" applyBorder="1" applyAlignment="1">
      <alignment/>
    </xf>
    <xf numFmtId="8" fontId="62" fillId="0" borderId="42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4" fontId="4" fillId="33" borderId="23" xfId="0" applyNumberFormat="1" applyFont="1" applyFill="1" applyBorder="1" applyAlignment="1">
      <alignment horizontal="right"/>
    </xf>
    <xf numFmtId="4" fontId="61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4" fontId="33" fillId="34" borderId="10" xfId="45" applyNumberFormat="1" applyFont="1" applyFill="1" applyBorder="1" applyAlignment="1">
      <alignment horizontal="center"/>
      <protection/>
    </xf>
    <xf numFmtId="4" fontId="29" fillId="34" borderId="10" xfId="45" applyNumberFormat="1" applyFont="1" applyFill="1" applyBorder="1" applyAlignment="1">
      <alignment horizontal="center"/>
      <protection/>
    </xf>
    <xf numFmtId="4" fontId="30" fillId="34" borderId="0" xfId="45" applyNumberFormat="1" applyFont="1" applyFill="1" applyBorder="1">
      <alignment/>
      <protection/>
    </xf>
    <xf numFmtId="0" fontId="30" fillId="34" borderId="0" xfId="45" applyFont="1" applyFill="1" applyBorder="1">
      <alignment/>
      <protection/>
    </xf>
    <xf numFmtId="0" fontId="29" fillId="34" borderId="10" xfId="45" applyFont="1" applyFill="1" applyBorder="1" applyAlignment="1">
      <alignment horizontal="center"/>
      <protection/>
    </xf>
    <xf numFmtId="4" fontId="30" fillId="34" borderId="0" xfId="45" applyNumberFormat="1" applyFont="1" applyFill="1">
      <alignment/>
      <protection/>
    </xf>
    <xf numFmtId="0" fontId="30" fillId="34" borderId="0" xfId="45" applyFont="1" applyFill="1">
      <alignment/>
      <protection/>
    </xf>
    <xf numFmtId="0" fontId="41" fillId="34" borderId="10" xfId="0" applyFont="1" applyFill="1" applyBorder="1" applyAlignment="1">
      <alignment horizontal="center"/>
    </xf>
    <xf numFmtId="0" fontId="30" fillId="34" borderId="0" xfId="45" applyFont="1" applyFill="1" applyAlignment="1">
      <alignment horizontal="center"/>
      <protection/>
    </xf>
    <xf numFmtId="0" fontId="29" fillId="34" borderId="10" xfId="45" applyFont="1" applyFill="1" applyBorder="1">
      <alignment/>
      <protection/>
    </xf>
    <xf numFmtId="0" fontId="6" fillId="35" borderId="18" xfId="0" applyFont="1" applyFill="1" applyBorder="1" applyAlignment="1">
      <alignment/>
    </xf>
    <xf numFmtId="3" fontId="6" fillId="35" borderId="45" xfId="0" applyNumberFormat="1" applyFont="1" applyFill="1" applyBorder="1" applyAlignment="1">
      <alignment horizontal="right"/>
    </xf>
    <xf numFmtId="0" fontId="8" fillId="35" borderId="33" xfId="0" applyFont="1" applyFill="1" applyBorder="1" applyAlignment="1">
      <alignment horizontal="center"/>
    </xf>
    <xf numFmtId="4" fontId="6" fillId="35" borderId="45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/>
    </xf>
    <xf numFmtId="3" fontId="6" fillId="33" borderId="45" xfId="0" applyNumberFormat="1" applyFont="1" applyFill="1" applyBorder="1" applyAlignment="1">
      <alignment horizontal="right"/>
    </xf>
    <xf numFmtId="0" fontId="8" fillId="33" borderId="33" xfId="0" applyFont="1" applyFill="1" applyBorder="1" applyAlignment="1">
      <alignment horizontal="center"/>
    </xf>
    <xf numFmtId="4" fontId="6" fillId="33" borderId="45" xfId="0" applyNumberFormat="1" applyFont="1" applyFill="1" applyBorder="1" applyAlignment="1">
      <alignment horizontal="right"/>
    </xf>
    <xf numFmtId="0" fontId="6" fillId="36" borderId="33" xfId="0" applyFont="1" applyFill="1" applyBorder="1" applyAlignment="1">
      <alignment/>
    </xf>
    <xf numFmtId="3" fontId="6" fillId="36" borderId="45" xfId="0" applyNumberFormat="1" applyFont="1" applyFill="1" applyBorder="1" applyAlignment="1">
      <alignment horizontal="right"/>
    </xf>
    <xf numFmtId="10" fontId="8" fillId="36" borderId="33" xfId="0" applyNumberFormat="1" applyFont="1" applyFill="1" applyBorder="1" applyAlignment="1">
      <alignment horizontal="center"/>
    </xf>
    <xf numFmtId="4" fontId="6" fillId="36" borderId="45" xfId="0" applyNumberFormat="1" applyFont="1" applyFill="1" applyBorder="1" applyAlignment="1">
      <alignment horizontal="right"/>
    </xf>
    <xf numFmtId="0" fontId="6" fillId="36" borderId="26" xfId="0" applyFont="1" applyFill="1" applyBorder="1" applyAlignment="1">
      <alignment/>
    </xf>
    <xf numFmtId="3" fontId="6" fillId="36" borderId="49" xfId="0" applyNumberFormat="1" applyFont="1" applyFill="1" applyBorder="1" applyAlignment="1">
      <alignment horizontal="right"/>
    </xf>
    <xf numFmtId="10" fontId="8" fillId="36" borderId="26" xfId="0" applyNumberFormat="1" applyFont="1" applyFill="1" applyBorder="1" applyAlignment="1">
      <alignment horizontal="center"/>
    </xf>
    <xf numFmtId="4" fontId="6" fillId="36" borderId="49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/>
    </xf>
    <xf numFmtId="4" fontId="4" fillId="35" borderId="15" xfId="0" applyNumberFormat="1" applyFont="1" applyFill="1" applyBorder="1" applyAlignment="1">
      <alignment horizontal="right"/>
    </xf>
    <xf numFmtId="0" fontId="7" fillId="35" borderId="22" xfId="0" applyFont="1" applyFill="1" applyBorder="1" applyAlignment="1">
      <alignment/>
    </xf>
    <xf numFmtId="4" fontId="4" fillId="35" borderId="23" xfId="0" applyNumberFormat="1" applyFont="1" applyFill="1" applyBorder="1" applyAlignment="1">
      <alignment horizontal="right"/>
    </xf>
    <xf numFmtId="0" fontId="7" fillId="36" borderId="22" xfId="0" applyFont="1" applyFill="1" applyBorder="1" applyAlignment="1">
      <alignment/>
    </xf>
    <xf numFmtId="4" fontId="4" fillId="36" borderId="23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 horizontal="left"/>
    </xf>
    <xf numFmtId="0" fontId="6" fillId="0" borderId="50" xfId="0" applyFont="1" applyFill="1" applyBorder="1" applyAlignment="1">
      <alignment/>
    </xf>
    <xf numFmtId="4" fontId="6" fillId="0" borderId="51" xfId="0" applyNumberFormat="1" applyFont="1" applyFill="1" applyBorder="1" applyAlignment="1">
      <alignment horizontal="right"/>
    </xf>
    <xf numFmtId="4" fontId="4" fillId="35" borderId="43" xfId="0" applyNumberFormat="1" applyFont="1" applyFill="1" applyBorder="1" applyAlignment="1">
      <alignment horizontal="right"/>
    </xf>
    <xf numFmtId="0" fontId="7" fillId="36" borderId="13" xfId="0" applyFont="1" applyFill="1" applyBorder="1" applyAlignment="1">
      <alignment/>
    </xf>
    <xf numFmtId="4" fontId="4" fillId="36" borderId="52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6" fillId="0" borderId="35" xfId="0" applyNumberFormat="1" applyFont="1" applyFill="1" applyBorder="1" applyAlignment="1">
      <alignment horizontal="right"/>
    </xf>
    <xf numFmtId="4" fontId="6" fillId="0" borderId="53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40" xfId="0" applyFont="1" applyFill="1" applyBorder="1" applyAlignment="1">
      <alignment horizontal="left"/>
    </xf>
    <xf numFmtId="0" fontId="62" fillId="0" borderId="54" xfId="0" applyFont="1" applyFill="1" applyBorder="1" applyAlignment="1">
      <alignment horizontal="center"/>
    </xf>
    <xf numFmtId="164" fontId="62" fillId="0" borderId="35" xfId="0" applyNumberFormat="1" applyFont="1" applyFill="1" applyBorder="1" applyAlignment="1">
      <alignment horizontal="center"/>
    </xf>
    <xf numFmtId="4" fontId="35" fillId="33" borderId="10" xfId="0" applyNumberFormat="1" applyFont="1" applyFill="1" applyBorder="1" applyAlignment="1">
      <alignment horizontal="right"/>
    </xf>
    <xf numFmtId="4" fontId="35" fillId="33" borderId="23" xfId="0" applyNumberFormat="1" applyFont="1" applyFill="1" applyBorder="1" applyAlignment="1">
      <alignment horizontal="center"/>
    </xf>
    <xf numFmtId="4" fontId="35" fillId="33" borderId="12" xfId="0" applyNumberFormat="1" applyFont="1" applyFill="1" applyBorder="1" applyAlignment="1">
      <alignment horizontal="right"/>
    </xf>
    <xf numFmtId="4" fontId="35" fillId="33" borderId="15" xfId="0" applyNumberFormat="1" applyFont="1" applyFill="1" applyBorder="1" applyAlignment="1">
      <alignment/>
    </xf>
    <xf numFmtId="4" fontId="35" fillId="33" borderId="22" xfId="0" applyNumberFormat="1" applyFont="1" applyFill="1" applyBorder="1" applyAlignment="1">
      <alignment horizontal="right"/>
    </xf>
    <xf numFmtId="4" fontId="35" fillId="33" borderId="23" xfId="0" applyNumberFormat="1" applyFont="1" applyFill="1" applyBorder="1" applyAlignment="1">
      <alignment horizontal="right"/>
    </xf>
    <xf numFmtId="4" fontId="35" fillId="33" borderId="55" xfId="0" applyNumberFormat="1" applyFont="1" applyFill="1" applyBorder="1" applyAlignment="1">
      <alignment horizontal="right"/>
    </xf>
    <xf numFmtId="4" fontId="35" fillId="33" borderId="52" xfId="0" applyNumberFormat="1" applyFont="1" applyFill="1" applyBorder="1" applyAlignment="1">
      <alignment horizontal="center"/>
    </xf>
    <xf numFmtId="4" fontId="35" fillId="33" borderId="0" xfId="0" applyNumberFormat="1" applyFont="1" applyFill="1" applyBorder="1" applyAlignment="1">
      <alignment horizontal="right"/>
    </xf>
    <xf numFmtId="4" fontId="35" fillId="33" borderId="0" xfId="0" applyNumberFormat="1" applyFont="1" applyFill="1" applyBorder="1" applyAlignment="1">
      <alignment horizontal="center"/>
    </xf>
    <xf numFmtId="4" fontId="32" fillId="33" borderId="18" xfId="0" applyNumberFormat="1" applyFont="1" applyFill="1" applyBorder="1" applyAlignment="1">
      <alignment horizontal="right"/>
    </xf>
    <xf numFmtId="4" fontId="32" fillId="33" borderId="33" xfId="0" applyNumberFormat="1" applyFont="1" applyFill="1" applyBorder="1" applyAlignment="1">
      <alignment horizontal="right"/>
    </xf>
    <xf numFmtId="4" fontId="35" fillId="33" borderId="33" xfId="0" applyNumberFormat="1" applyFont="1" applyFill="1" applyBorder="1" applyAlignment="1">
      <alignment horizontal="right"/>
    </xf>
    <xf numFmtId="4" fontId="35" fillId="33" borderId="56" xfId="0" applyNumberFormat="1" applyFont="1" applyFill="1" applyBorder="1" applyAlignment="1">
      <alignment horizontal="right"/>
    </xf>
    <xf numFmtId="4" fontId="35" fillId="33" borderId="57" xfId="0" applyNumberFormat="1" applyFont="1" applyFill="1" applyBorder="1" applyAlignment="1">
      <alignment horizontal="right"/>
    </xf>
    <xf numFmtId="4" fontId="32" fillId="33" borderId="33" xfId="0" applyNumberFormat="1" applyFont="1" applyFill="1" applyBorder="1" applyAlignment="1">
      <alignment/>
    </xf>
    <xf numFmtId="4" fontId="32" fillId="33" borderId="58" xfId="0" applyNumberFormat="1" applyFont="1" applyFill="1" applyBorder="1" applyAlignment="1">
      <alignment/>
    </xf>
    <xf numFmtId="4" fontId="32" fillId="33" borderId="56" xfId="0" applyNumberFormat="1" applyFont="1" applyFill="1" applyBorder="1" applyAlignment="1">
      <alignment/>
    </xf>
    <xf numFmtId="4" fontId="32" fillId="33" borderId="14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0" fontId="32" fillId="33" borderId="23" xfId="0" applyFont="1" applyFill="1" applyBorder="1" applyAlignment="1">
      <alignment/>
    </xf>
    <xf numFmtId="0" fontId="32" fillId="33" borderId="33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4" fontId="35" fillId="33" borderId="26" xfId="0" applyNumberFormat="1" applyFont="1" applyFill="1" applyBorder="1" applyAlignment="1">
      <alignment horizontal="right"/>
    </xf>
    <xf numFmtId="4" fontId="35" fillId="33" borderId="59" xfId="0" applyNumberFormat="1" applyFont="1" applyFill="1" applyBorder="1" applyAlignment="1">
      <alignment horizontal="right"/>
    </xf>
    <xf numFmtId="4" fontId="35" fillId="33" borderId="60" xfId="0" applyNumberFormat="1" applyFont="1" applyFill="1" applyBorder="1" applyAlignment="1">
      <alignment horizontal="right"/>
    </xf>
    <xf numFmtId="4" fontId="32" fillId="33" borderId="26" xfId="0" applyNumberFormat="1" applyFont="1" applyFill="1" applyBorder="1" applyAlignment="1">
      <alignment horizontal="right"/>
    </xf>
    <xf numFmtId="4" fontId="32" fillId="33" borderId="26" xfId="0" applyNumberFormat="1" applyFont="1" applyFill="1" applyBorder="1" applyAlignment="1">
      <alignment/>
    </xf>
    <xf numFmtId="0" fontId="32" fillId="33" borderId="26" xfId="0" applyFont="1" applyFill="1" applyBorder="1" applyAlignment="1">
      <alignment/>
    </xf>
    <xf numFmtId="4" fontId="35" fillId="35" borderId="33" xfId="0" applyNumberFormat="1" applyFont="1" applyFill="1" applyBorder="1" applyAlignment="1">
      <alignment horizontal="right"/>
    </xf>
    <xf numFmtId="0" fontId="32" fillId="0" borderId="61" xfId="0" applyFont="1" applyFill="1" applyBorder="1" applyAlignment="1">
      <alignment/>
    </xf>
    <xf numFmtId="4" fontId="35" fillId="35" borderId="28" xfId="0" applyNumberFormat="1" applyFont="1" applyFill="1" applyBorder="1" applyAlignment="1">
      <alignment horizontal="right"/>
    </xf>
    <xf numFmtId="0" fontId="32" fillId="33" borderId="61" xfId="0" applyFont="1" applyFill="1" applyBorder="1" applyAlignment="1">
      <alignment/>
    </xf>
    <xf numFmtId="4" fontId="35" fillId="37" borderId="33" xfId="0" applyNumberFormat="1" applyFont="1" applyFill="1" applyBorder="1" applyAlignment="1">
      <alignment horizontal="right"/>
    </xf>
    <xf numFmtId="4" fontId="35" fillId="37" borderId="10" xfId="0" applyNumberFormat="1" applyFont="1" applyFill="1" applyBorder="1" applyAlignment="1">
      <alignment horizontal="right"/>
    </xf>
    <xf numFmtId="4" fontId="35" fillId="38" borderId="33" xfId="0" applyNumberFormat="1" applyFont="1" applyFill="1" applyBorder="1" applyAlignment="1">
      <alignment horizontal="right"/>
    </xf>
    <xf numFmtId="0" fontId="32" fillId="0" borderId="47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0" fillId="0" borderId="0" xfId="45" applyFont="1" applyFill="1" applyAlignment="1">
      <alignment horizontal="center"/>
      <protection/>
    </xf>
    <xf numFmtId="4" fontId="35" fillId="0" borderId="10" xfId="0" applyNumberFormat="1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center"/>
    </xf>
    <xf numFmtId="4" fontId="35" fillId="0" borderId="12" xfId="0" applyNumberFormat="1" applyFont="1" applyFill="1" applyBorder="1" applyAlignment="1">
      <alignment horizontal="right"/>
    </xf>
    <xf numFmtId="4" fontId="35" fillId="0" borderId="15" xfId="0" applyNumberFormat="1" applyFont="1" applyFill="1" applyBorder="1" applyAlignment="1">
      <alignment/>
    </xf>
    <xf numFmtId="4" fontId="32" fillId="0" borderId="18" xfId="0" applyNumberFormat="1" applyFont="1" applyFill="1" applyBorder="1" applyAlignment="1">
      <alignment horizontal="right"/>
    </xf>
    <xf numFmtId="4" fontId="32" fillId="0" borderId="58" xfId="0" applyNumberFormat="1" applyFont="1" applyFill="1" applyBorder="1" applyAlignment="1">
      <alignment/>
    </xf>
    <xf numFmtId="4" fontId="32" fillId="0" borderId="14" xfId="0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4" fontId="35" fillId="0" borderId="22" xfId="0" applyNumberFormat="1" applyFont="1" applyFill="1" applyBorder="1" applyAlignment="1">
      <alignment horizontal="right"/>
    </xf>
    <xf numFmtId="4" fontId="35" fillId="0" borderId="23" xfId="0" applyNumberFormat="1" applyFont="1" applyFill="1" applyBorder="1" applyAlignment="1">
      <alignment horizontal="right"/>
    </xf>
    <xf numFmtId="4" fontId="32" fillId="0" borderId="33" xfId="0" applyNumberFormat="1" applyFont="1" applyFill="1" applyBorder="1" applyAlignment="1">
      <alignment horizontal="right"/>
    </xf>
    <xf numFmtId="4" fontId="32" fillId="0" borderId="56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4" fontId="35" fillId="0" borderId="55" xfId="0" applyNumberFormat="1" applyFont="1" applyFill="1" applyBorder="1" applyAlignment="1">
      <alignment horizontal="right"/>
    </xf>
    <xf numFmtId="4" fontId="35" fillId="0" borderId="52" xfId="0" applyNumberFormat="1" applyFont="1" applyFill="1" applyBorder="1" applyAlignment="1">
      <alignment horizontal="center"/>
    </xf>
    <xf numFmtId="4" fontId="35" fillId="0" borderId="33" xfId="0" applyNumberFormat="1" applyFont="1" applyFill="1" applyBorder="1" applyAlignment="1">
      <alignment horizontal="right"/>
    </xf>
    <xf numFmtId="4" fontId="35" fillId="0" borderId="56" xfId="0" applyNumberFormat="1" applyFont="1" applyFill="1" applyBorder="1" applyAlignment="1">
      <alignment horizontal="right"/>
    </xf>
    <xf numFmtId="4" fontId="35" fillId="0" borderId="57" xfId="0" applyNumberFormat="1" applyFont="1" applyFill="1" applyBorder="1" applyAlignment="1">
      <alignment horizontal="right"/>
    </xf>
    <xf numFmtId="4" fontId="32" fillId="0" borderId="33" xfId="0" applyNumberFormat="1" applyFont="1" applyFill="1" applyBorder="1" applyAlignment="1">
      <alignment/>
    </xf>
    <xf numFmtId="4" fontId="35" fillId="0" borderId="59" xfId="0" applyNumberFormat="1" applyFont="1" applyFill="1" applyBorder="1" applyAlignment="1">
      <alignment horizontal="right"/>
    </xf>
    <xf numFmtId="4" fontId="35" fillId="0" borderId="60" xfId="0" applyNumberFormat="1" applyFont="1" applyFill="1" applyBorder="1" applyAlignment="1">
      <alignment horizontal="right"/>
    </xf>
    <xf numFmtId="4" fontId="35" fillId="0" borderId="26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/>
    </xf>
    <xf numFmtId="0" fontId="32" fillId="0" borderId="26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4">
      <selection activeCell="K46" sqref="K46"/>
    </sheetView>
  </sheetViews>
  <sheetFormatPr defaultColWidth="9.140625" defaultRowHeight="15"/>
  <cols>
    <col min="1" max="1" width="41.7109375" style="5" customWidth="1"/>
    <col min="2" max="2" width="36.00390625" style="5" customWidth="1"/>
    <col min="3" max="3" width="29.00390625" style="5" bestFit="1" customWidth="1"/>
    <col min="4" max="4" width="16.00390625" style="5" bestFit="1" customWidth="1"/>
    <col min="5" max="5" width="16.140625" style="5" bestFit="1" customWidth="1"/>
    <col min="6" max="6" width="34.140625" style="5" customWidth="1"/>
    <col min="7" max="7" width="19.28125" style="5" bestFit="1" customWidth="1"/>
    <col min="8" max="8" width="19.421875" style="5" customWidth="1"/>
    <col min="9" max="9" width="18.421875" style="5" bestFit="1" customWidth="1"/>
    <col min="10" max="10" width="20.00390625" style="5" bestFit="1" customWidth="1"/>
    <col min="11" max="11" width="13.140625" style="5" bestFit="1" customWidth="1"/>
    <col min="12" max="12" width="17.8515625" style="5" customWidth="1"/>
    <col min="13" max="13" width="15.00390625" style="5" bestFit="1" customWidth="1"/>
    <col min="14" max="14" width="13.57421875" style="5" bestFit="1" customWidth="1"/>
    <col min="15" max="16" width="13.140625" style="5" bestFit="1" customWidth="1"/>
    <col min="17" max="17" width="14.421875" style="5" bestFit="1" customWidth="1"/>
    <col min="18" max="19" width="13.7109375" style="28" bestFit="1" customWidth="1"/>
    <col min="20" max="16384" width="9.140625" style="5" customWidth="1"/>
  </cols>
  <sheetData>
    <row r="1" spans="1:26" ht="26.25">
      <c r="A1" s="4" t="s">
        <v>137</v>
      </c>
      <c r="R1" s="37"/>
      <c r="S1" s="37"/>
      <c r="T1" s="6"/>
      <c r="U1" s="6"/>
      <c r="V1" s="6"/>
      <c r="W1" s="6"/>
      <c r="X1" s="6"/>
      <c r="Y1" s="6"/>
      <c r="Z1" s="6"/>
    </row>
    <row r="2" spans="1:26" ht="14.25" customHeight="1">
      <c r="A2" s="4"/>
      <c r="G2" s="6"/>
      <c r="H2" s="6"/>
      <c r="I2" s="28"/>
      <c r="J2" s="28"/>
      <c r="K2" s="28"/>
      <c r="L2" s="28"/>
      <c r="R2" s="37"/>
      <c r="S2" s="37"/>
      <c r="T2" s="6"/>
      <c r="U2" s="6"/>
      <c r="V2" s="6"/>
      <c r="W2" s="6"/>
      <c r="X2" s="6"/>
      <c r="Y2" s="6"/>
      <c r="Z2" s="6"/>
    </row>
    <row r="3" spans="1:17" ht="15.75">
      <c r="A3" s="14"/>
      <c r="B3" s="13"/>
      <c r="C3" s="8"/>
      <c r="D3" s="1"/>
      <c r="E3" s="1"/>
      <c r="F3" s="1"/>
      <c r="G3" s="1"/>
      <c r="H3" s="1"/>
      <c r="I3" s="3"/>
      <c r="J3" s="3"/>
      <c r="K3" s="3"/>
      <c r="L3" s="3"/>
      <c r="M3" s="1"/>
      <c r="N3" s="1"/>
      <c r="O3" s="1"/>
      <c r="P3" s="1"/>
      <c r="Q3" s="1"/>
    </row>
    <row r="4" spans="1:17" ht="15.75">
      <c r="A4" s="14"/>
      <c r="B4" s="13"/>
      <c r="C4" s="8"/>
      <c r="D4" s="1"/>
      <c r="E4" s="1"/>
      <c r="F4" s="1"/>
      <c r="G4" s="1"/>
      <c r="H4" s="1"/>
      <c r="I4" s="3"/>
      <c r="J4" s="3"/>
      <c r="K4" s="3"/>
      <c r="L4" s="3"/>
      <c r="M4" s="1"/>
      <c r="N4" s="1"/>
      <c r="O4" s="1"/>
      <c r="P4" s="1"/>
      <c r="Q4" s="1"/>
    </row>
    <row r="5" spans="1:19" s="19" customFormat="1" ht="15">
      <c r="A5" s="15" t="s">
        <v>99</v>
      </c>
      <c r="B5" s="16"/>
      <c r="C5" s="17"/>
      <c r="D5" s="16"/>
      <c r="E5" s="17"/>
      <c r="F5" s="17"/>
      <c r="G5" s="17"/>
      <c r="H5" s="17"/>
      <c r="I5" s="16"/>
      <c r="J5" s="16"/>
      <c r="K5" s="16"/>
      <c r="L5" s="16"/>
      <c r="M5" s="16"/>
      <c r="N5" s="16"/>
      <c r="O5" s="16"/>
      <c r="P5" s="16"/>
      <c r="Q5" s="16"/>
      <c r="R5" s="35"/>
      <c r="S5" s="35"/>
    </row>
    <row r="6" spans="1:19" s="20" customFormat="1" ht="15">
      <c r="A6" s="17" t="s">
        <v>8</v>
      </c>
      <c r="B6" s="16" t="s">
        <v>9</v>
      </c>
      <c r="C6" s="17">
        <v>31</v>
      </c>
      <c r="D6" s="17">
        <v>32</v>
      </c>
      <c r="E6" s="17">
        <v>33</v>
      </c>
      <c r="F6" s="17">
        <v>34</v>
      </c>
      <c r="G6" s="17" t="s">
        <v>10</v>
      </c>
      <c r="H6" s="17" t="s">
        <v>11</v>
      </c>
      <c r="I6" s="31" t="s">
        <v>12</v>
      </c>
      <c r="J6" s="17" t="s">
        <v>13</v>
      </c>
      <c r="K6" s="17" t="s">
        <v>14</v>
      </c>
      <c r="L6" s="17" t="s">
        <v>145</v>
      </c>
      <c r="M6" s="17" t="s">
        <v>15</v>
      </c>
      <c r="N6" s="17" t="s">
        <v>16</v>
      </c>
      <c r="O6" s="17" t="s">
        <v>17</v>
      </c>
      <c r="P6" s="17" t="s">
        <v>18</v>
      </c>
      <c r="Q6" s="17" t="s">
        <v>19</v>
      </c>
      <c r="R6" s="36"/>
      <c r="S6" s="36"/>
    </row>
    <row r="7" spans="1:19" s="20" customFormat="1" ht="15">
      <c r="A7" s="238">
        <v>501</v>
      </c>
      <c r="B7" s="15" t="s">
        <v>20</v>
      </c>
      <c r="C7" s="32">
        <v>361893.1</v>
      </c>
      <c r="D7" s="32">
        <v>358739.32</v>
      </c>
      <c r="E7" s="32">
        <v>195649.66</v>
      </c>
      <c r="F7" s="32">
        <v>53228.82</v>
      </c>
      <c r="G7" s="32">
        <v>0</v>
      </c>
      <c r="H7" s="32">
        <v>544253.38</v>
      </c>
      <c r="I7" s="32">
        <v>0</v>
      </c>
      <c r="J7" s="32">
        <v>0</v>
      </c>
      <c r="K7" s="32">
        <v>100774.24</v>
      </c>
      <c r="L7" s="32">
        <v>148917.85</v>
      </c>
      <c r="M7" s="32">
        <v>0</v>
      </c>
      <c r="N7" s="32">
        <v>0</v>
      </c>
      <c r="O7" s="32">
        <v>274372.29</v>
      </c>
      <c r="P7" s="32">
        <v>100751.69</v>
      </c>
      <c r="Q7" s="21">
        <f>SUM(C7:P7)</f>
        <v>2138580.35</v>
      </c>
      <c r="R7" s="36"/>
      <c r="S7" s="36"/>
    </row>
    <row r="8" spans="1:19" s="20" customFormat="1" ht="15" hidden="1">
      <c r="A8" s="238">
        <v>502</v>
      </c>
      <c r="B8" s="15" t="s">
        <v>116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21">
        <f>SUM(C8:P8)</f>
        <v>0</v>
      </c>
      <c r="R8" s="36"/>
      <c r="S8" s="36"/>
    </row>
    <row r="9" spans="1:19" s="19" customFormat="1" ht="15">
      <c r="A9" s="17">
        <v>511</v>
      </c>
      <c r="B9" s="15" t="s">
        <v>21</v>
      </c>
      <c r="C9" s="32">
        <v>1480</v>
      </c>
      <c r="D9" s="32">
        <v>4100</v>
      </c>
      <c r="E9" s="32">
        <v>0</v>
      </c>
      <c r="F9" s="32">
        <v>0</v>
      </c>
      <c r="G9" s="32">
        <v>119165.57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21">
        <f aca="true" t="shared" si="0" ref="Q9:Q22">SUM(C9:P9)</f>
        <v>124745.57</v>
      </c>
      <c r="R9" s="35"/>
      <c r="S9" s="36"/>
    </row>
    <row r="10" spans="1:19" s="19" customFormat="1" ht="15">
      <c r="A10" s="238">
        <v>512</v>
      </c>
      <c r="B10" s="15" t="s">
        <v>22</v>
      </c>
      <c r="C10" s="32">
        <v>3100</v>
      </c>
      <c r="D10" s="32">
        <v>27730</v>
      </c>
      <c r="E10" s="32">
        <v>7720</v>
      </c>
      <c r="F10" s="32">
        <v>2200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405114</v>
      </c>
      <c r="P10" s="32">
        <v>0</v>
      </c>
      <c r="Q10" s="21">
        <f t="shared" si="0"/>
        <v>445864</v>
      </c>
      <c r="R10" s="35"/>
      <c r="S10" s="36"/>
    </row>
    <row r="11" spans="1:19" s="19" customFormat="1" ht="15">
      <c r="A11" s="238">
        <v>513</v>
      </c>
      <c r="B11" s="15" t="s">
        <v>23</v>
      </c>
      <c r="C11" s="32">
        <v>1825.87</v>
      </c>
      <c r="D11" s="32">
        <v>0</v>
      </c>
      <c r="E11" s="32">
        <v>0</v>
      </c>
      <c r="F11" s="32">
        <v>7473.55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21">
        <f t="shared" si="0"/>
        <v>9299.42</v>
      </c>
      <c r="R11" s="35"/>
      <c r="S11" s="36"/>
    </row>
    <row r="12" spans="1:19" s="19" customFormat="1" ht="15">
      <c r="A12" s="238">
        <v>518</v>
      </c>
      <c r="B12" s="15" t="s">
        <v>24</v>
      </c>
      <c r="C12" s="32">
        <v>8416725.09</v>
      </c>
      <c r="D12" s="32">
        <v>5345346.94</v>
      </c>
      <c r="E12" s="32">
        <v>2804034.78</v>
      </c>
      <c r="F12" s="32">
        <v>215291.6</v>
      </c>
      <c r="G12" s="32">
        <v>349493.98</v>
      </c>
      <c r="H12" s="32">
        <v>0</v>
      </c>
      <c r="I12" s="32">
        <v>0</v>
      </c>
      <c r="J12" s="32">
        <v>42251.69</v>
      </c>
      <c r="K12" s="32">
        <v>3013589</v>
      </c>
      <c r="L12" s="32">
        <v>5631121.34</v>
      </c>
      <c r="M12" s="32">
        <v>0</v>
      </c>
      <c r="N12" s="32">
        <v>0</v>
      </c>
      <c r="O12" s="32">
        <v>3402993.75</v>
      </c>
      <c r="P12" s="32">
        <v>1374066.84</v>
      </c>
      <c r="Q12" s="21">
        <f t="shared" si="0"/>
        <v>30594915.01</v>
      </c>
      <c r="R12" s="35"/>
      <c r="S12" s="35"/>
    </row>
    <row r="13" spans="1:19" s="19" customFormat="1" ht="15">
      <c r="A13" s="238">
        <v>521</v>
      </c>
      <c r="B13" s="15" t="s">
        <v>25</v>
      </c>
      <c r="C13" s="32">
        <v>0</v>
      </c>
      <c r="D13" s="32">
        <v>79200</v>
      </c>
      <c r="E13" s="32">
        <v>0</v>
      </c>
      <c r="F13" s="32">
        <v>1518985</v>
      </c>
      <c r="G13" s="32">
        <v>0</v>
      </c>
      <c r="H13" s="32">
        <v>0</v>
      </c>
      <c r="I13" s="32">
        <v>0</v>
      </c>
      <c r="J13" s="32">
        <v>0</v>
      </c>
      <c r="K13" s="32">
        <v>42500</v>
      </c>
      <c r="L13" s="32">
        <v>187700</v>
      </c>
      <c r="M13" s="32">
        <v>0</v>
      </c>
      <c r="N13" s="32">
        <v>0</v>
      </c>
      <c r="O13" s="32">
        <v>0</v>
      </c>
      <c r="P13" s="32">
        <v>0</v>
      </c>
      <c r="Q13" s="21">
        <f t="shared" si="0"/>
        <v>1828385</v>
      </c>
      <c r="R13" s="35"/>
      <c r="S13" s="35"/>
    </row>
    <row r="14" spans="1:19" s="19" customFormat="1" ht="15">
      <c r="A14" s="239">
        <v>524</v>
      </c>
      <c r="B14" s="15" t="s">
        <v>26</v>
      </c>
      <c r="C14" s="32">
        <v>0</v>
      </c>
      <c r="D14" s="32">
        <v>0</v>
      </c>
      <c r="E14" s="32">
        <v>0</v>
      </c>
      <c r="F14" s="32">
        <v>166791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21">
        <f t="shared" si="0"/>
        <v>166791</v>
      </c>
      <c r="R14" s="35"/>
      <c r="S14" s="35"/>
    </row>
    <row r="15" spans="1:19" s="19" customFormat="1" ht="15">
      <c r="A15" s="238">
        <v>527</v>
      </c>
      <c r="B15" s="15" t="s">
        <v>27</v>
      </c>
      <c r="C15" s="32">
        <v>0</v>
      </c>
      <c r="D15" s="32">
        <v>0</v>
      </c>
      <c r="E15" s="32">
        <v>0</v>
      </c>
      <c r="F15" s="32">
        <v>45005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21">
        <f t="shared" si="0"/>
        <v>45005</v>
      </c>
      <c r="R15" s="35"/>
      <c r="S15" s="35"/>
    </row>
    <row r="16" spans="1:19" s="19" customFormat="1" ht="15">
      <c r="A16" s="238">
        <v>528</v>
      </c>
      <c r="B16" s="15" t="s">
        <v>65</v>
      </c>
      <c r="C16" s="32">
        <v>0</v>
      </c>
      <c r="D16" s="32">
        <v>0</v>
      </c>
      <c r="E16" s="32">
        <v>0</v>
      </c>
      <c r="F16" s="32">
        <v>7920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21">
        <f t="shared" si="0"/>
        <v>7920</v>
      </c>
      <c r="R16" s="35"/>
      <c r="S16" s="35"/>
    </row>
    <row r="17" spans="1:19" s="19" customFormat="1" ht="15" hidden="1">
      <c r="A17" s="238">
        <v>538</v>
      </c>
      <c r="B17" s="15" t="s">
        <v>69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21">
        <f t="shared" si="0"/>
        <v>0</v>
      </c>
      <c r="R17" s="35"/>
      <c r="S17" s="35"/>
    </row>
    <row r="18" spans="1:19" s="19" customFormat="1" ht="15">
      <c r="A18" s="238">
        <v>544</v>
      </c>
      <c r="B18" s="15" t="s">
        <v>28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25000</v>
      </c>
      <c r="N18" s="32">
        <v>0</v>
      </c>
      <c r="O18" s="32">
        <v>0</v>
      </c>
      <c r="P18" s="32">
        <v>0</v>
      </c>
      <c r="Q18" s="21">
        <f t="shared" si="0"/>
        <v>25000</v>
      </c>
      <c r="R18" s="35"/>
      <c r="S18" s="35"/>
    </row>
    <row r="19" spans="1:19" s="19" customFormat="1" ht="15">
      <c r="A19" s="238">
        <v>545</v>
      </c>
      <c r="B19" s="15" t="s">
        <v>29</v>
      </c>
      <c r="C19" s="32">
        <v>4675.36</v>
      </c>
      <c r="D19" s="32">
        <v>3638.43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28820.34</v>
      </c>
      <c r="M19" s="32">
        <v>0</v>
      </c>
      <c r="N19" s="32">
        <v>0</v>
      </c>
      <c r="O19" s="32">
        <v>140.3</v>
      </c>
      <c r="P19" s="32">
        <v>0</v>
      </c>
      <c r="Q19" s="21">
        <f t="shared" si="0"/>
        <v>37274.43</v>
      </c>
      <c r="R19" s="35"/>
      <c r="S19" s="35"/>
    </row>
    <row r="20" spans="1:19" s="19" customFormat="1" ht="15">
      <c r="A20" s="238">
        <v>549</v>
      </c>
      <c r="B20" s="15" t="s">
        <v>30</v>
      </c>
      <c r="C20" s="32">
        <v>40042.62</v>
      </c>
      <c r="D20" s="32">
        <v>94957.59</v>
      </c>
      <c r="E20" s="32">
        <v>63880.86</v>
      </c>
      <c r="F20" s="32">
        <v>72480.95</v>
      </c>
      <c r="G20" s="32">
        <v>51500.89</v>
      </c>
      <c r="H20" s="32">
        <v>0</v>
      </c>
      <c r="I20" s="32">
        <v>0</v>
      </c>
      <c r="J20" s="32">
        <v>0</v>
      </c>
      <c r="K20" s="32">
        <v>0</v>
      </c>
      <c r="L20" s="32">
        <v>42640.51</v>
      </c>
      <c r="M20" s="32">
        <v>0</v>
      </c>
      <c r="N20" s="32">
        <v>0</v>
      </c>
      <c r="O20" s="32">
        <v>26690.05</v>
      </c>
      <c r="P20" s="32">
        <v>28500.11</v>
      </c>
      <c r="Q20" s="21">
        <f t="shared" si="0"/>
        <v>420693.58</v>
      </c>
      <c r="R20" s="35"/>
      <c r="S20" s="35"/>
    </row>
    <row r="21" spans="1:19" s="19" customFormat="1" ht="15">
      <c r="A21" s="238">
        <v>551</v>
      </c>
      <c r="B21" s="15" t="s">
        <v>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21">
        <f t="shared" si="0"/>
        <v>0</v>
      </c>
      <c r="R21" s="35"/>
      <c r="S21" s="35"/>
    </row>
    <row r="22" spans="1:19" s="19" customFormat="1" ht="15">
      <c r="A22" s="238">
        <v>591</v>
      </c>
      <c r="B22" s="15" t="s">
        <v>117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21">
        <f t="shared" si="0"/>
        <v>0</v>
      </c>
      <c r="R22" s="35"/>
      <c r="S22" s="35"/>
    </row>
    <row r="23" spans="1:19" s="19" customFormat="1" ht="15">
      <c r="A23" s="16"/>
      <c r="B23" s="23" t="s">
        <v>31</v>
      </c>
      <c r="C23" s="21">
        <f>SUM(C7:C21)</f>
        <v>8829742.04</v>
      </c>
      <c r="D23" s="21">
        <f>SUM(D7:D21)</f>
        <v>5913712.28</v>
      </c>
      <c r="E23" s="21">
        <f>SUM(E7:E21)</f>
        <v>3071285.3</v>
      </c>
      <c r="F23" s="21">
        <f>SUM(F7:F21)</f>
        <v>2089375.92</v>
      </c>
      <c r="G23" s="21">
        <f aca="true" t="shared" si="1" ref="G23:P23">SUM(G7:G22)</f>
        <v>520160.44</v>
      </c>
      <c r="H23" s="21">
        <f t="shared" si="1"/>
        <v>544253.38</v>
      </c>
      <c r="I23" s="21">
        <f t="shared" si="1"/>
        <v>0</v>
      </c>
      <c r="J23" s="21">
        <f t="shared" si="1"/>
        <v>42251.69</v>
      </c>
      <c r="K23" s="21">
        <f t="shared" si="1"/>
        <v>3156863.24</v>
      </c>
      <c r="L23" s="21">
        <f t="shared" si="1"/>
        <v>6039200.039999999</v>
      </c>
      <c r="M23" s="21">
        <f t="shared" si="1"/>
        <v>25000</v>
      </c>
      <c r="N23" s="21">
        <f t="shared" si="1"/>
        <v>0</v>
      </c>
      <c r="O23" s="21">
        <f t="shared" si="1"/>
        <v>4109310.3899999997</v>
      </c>
      <c r="P23" s="21">
        <f t="shared" si="1"/>
        <v>1503318.6400000001</v>
      </c>
      <c r="Q23" s="21">
        <f>SUM(C23:P23)</f>
        <v>35844473.36</v>
      </c>
      <c r="R23" s="35"/>
      <c r="S23" s="35"/>
    </row>
    <row r="24" spans="1:19" s="19" customFormat="1" ht="15">
      <c r="A24" s="16"/>
      <c r="B24" s="16"/>
      <c r="C24" s="32"/>
      <c r="D24" s="33"/>
      <c r="E24" s="32"/>
      <c r="F24" s="32"/>
      <c r="G24" s="32"/>
      <c r="H24" s="32"/>
      <c r="I24" s="34"/>
      <c r="J24" s="34"/>
      <c r="K24" s="34"/>
      <c r="L24" s="34"/>
      <c r="M24" s="34"/>
      <c r="N24" s="34"/>
      <c r="O24" s="34"/>
      <c r="P24" s="34"/>
      <c r="Q24" s="24"/>
      <c r="R24" s="35"/>
      <c r="S24" s="35"/>
    </row>
    <row r="25" spans="1:19" s="19" customFormat="1" ht="15">
      <c r="A25" s="238">
        <v>602</v>
      </c>
      <c r="B25" s="15" t="s">
        <v>88</v>
      </c>
      <c r="C25" s="32">
        <v>99381</v>
      </c>
      <c r="D25" s="32">
        <v>6000</v>
      </c>
      <c r="E25" s="32">
        <v>16000</v>
      </c>
      <c r="F25" s="240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204496</v>
      </c>
      <c r="L25" s="32">
        <v>829300.53</v>
      </c>
      <c r="M25" s="32">
        <v>0</v>
      </c>
      <c r="N25" s="32">
        <v>0</v>
      </c>
      <c r="O25" s="32">
        <v>0</v>
      </c>
      <c r="P25" s="32">
        <v>0</v>
      </c>
      <c r="Q25" s="21">
        <f aca="true" t="shared" si="2" ref="Q25:Q33">SUM(C25:P25)</f>
        <v>1155177.53</v>
      </c>
      <c r="R25" s="35"/>
      <c r="S25" s="35"/>
    </row>
    <row r="26" spans="1:19" s="19" customFormat="1" ht="15">
      <c r="A26" s="238">
        <v>644</v>
      </c>
      <c r="B26" s="15" t="s">
        <v>28</v>
      </c>
      <c r="C26" s="32">
        <v>0</v>
      </c>
      <c r="D26" s="32">
        <v>0</v>
      </c>
      <c r="E26" s="32">
        <v>0</v>
      </c>
      <c r="F26" s="32">
        <v>57668.03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21">
        <f t="shared" si="2"/>
        <v>57668.03</v>
      </c>
      <c r="R26" s="35"/>
      <c r="S26" s="35"/>
    </row>
    <row r="27" spans="1:19" s="19" customFormat="1" ht="15">
      <c r="A27" s="238">
        <v>645</v>
      </c>
      <c r="B27" s="15" t="s">
        <v>64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21">
        <f t="shared" si="2"/>
        <v>0</v>
      </c>
      <c r="R27" s="35"/>
      <c r="S27" s="35"/>
    </row>
    <row r="28" spans="1:19" s="19" customFormat="1" ht="15">
      <c r="A28" s="238">
        <v>649</v>
      </c>
      <c r="B28" s="15" t="s">
        <v>32</v>
      </c>
      <c r="C28" s="32">
        <v>0.55</v>
      </c>
      <c r="D28" s="32">
        <v>0</v>
      </c>
      <c r="E28" s="32">
        <v>0</v>
      </c>
      <c r="F28" s="32">
        <v>55.17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28983.55</v>
      </c>
      <c r="M28" s="32">
        <v>0</v>
      </c>
      <c r="N28" s="32">
        <v>0</v>
      </c>
      <c r="O28" s="32">
        <v>0</v>
      </c>
      <c r="P28" s="32">
        <v>0</v>
      </c>
      <c r="Q28" s="21">
        <f t="shared" si="2"/>
        <v>29039.27</v>
      </c>
      <c r="R28" s="35"/>
      <c r="S28" s="35"/>
    </row>
    <row r="29" spans="1:19" s="19" customFormat="1" ht="15">
      <c r="A29" s="238">
        <v>652</v>
      </c>
      <c r="B29" s="15" t="s">
        <v>138</v>
      </c>
      <c r="C29" s="32">
        <v>0</v>
      </c>
      <c r="D29" s="32">
        <v>0</v>
      </c>
      <c r="E29" s="32">
        <v>0</v>
      </c>
      <c r="F29" s="32">
        <v>0</v>
      </c>
      <c r="G29" s="32">
        <v>50000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21">
        <f t="shared" si="2"/>
        <v>50000</v>
      </c>
      <c r="R29" s="35"/>
      <c r="S29" s="35"/>
    </row>
    <row r="30" spans="1:19" s="19" customFormat="1" ht="15">
      <c r="A30" s="238">
        <v>654</v>
      </c>
      <c r="B30" s="15" t="s">
        <v>94</v>
      </c>
      <c r="C30" s="32">
        <v>16302.69</v>
      </c>
      <c r="D30" s="32">
        <v>0</v>
      </c>
      <c r="E30" s="32">
        <v>0</v>
      </c>
      <c r="F30" s="32">
        <v>7090.92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10830.08</v>
      </c>
      <c r="M30" s="32">
        <v>0</v>
      </c>
      <c r="N30" s="32">
        <v>0</v>
      </c>
      <c r="O30" s="32">
        <v>0</v>
      </c>
      <c r="P30" s="32">
        <v>0</v>
      </c>
      <c r="Q30" s="21">
        <f t="shared" si="2"/>
        <v>34223.69</v>
      </c>
      <c r="R30" s="35"/>
      <c r="S30" s="35"/>
    </row>
    <row r="31" spans="1:19" s="19" customFormat="1" ht="15">
      <c r="A31" s="238">
        <v>682</v>
      </c>
      <c r="B31" s="15" t="s">
        <v>70</v>
      </c>
      <c r="C31" s="32">
        <v>727677.16</v>
      </c>
      <c r="D31" s="32">
        <v>750250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21">
        <f t="shared" si="2"/>
        <v>1477927.1600000001</v>
      </c>
      <c r="R31" s="35"/>
      <c r="S31" s="35"/>
    </row>
    <row r="32" spans="1:19" s="19" customFormat="1" ht="15">
      <c r="A32" s="17">
        <v>684</v>
      </c>
      <c r="B32" s="16" t="s">
        <v>34</v>
      </c>
      <c r="C32" s="32">
        <v>0</v>
      </c>
      <c r="D32" s="32">
        <v>0</v>
      </c>
      <c r="E32" s="32">
        <v>0</v>
      </c>
      <c r="F32" s="32">
        <v>33090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21">
        <f t="shared" si="2"/>
        <v>33090</v>
      </c>
      <c r="R32" s="35"/>
      <c r="S32" s="35"/>
    </row>
    <row r="33" spans="1:19" s="19" customFormat="1" ht="15">
      <c r="A33" s="238">
        <v>691</v>
      </c>
      <c r="B33" s="15" t="s">
        <v>35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3049211</v>
      </c>
      <c r="M33" s="32">
        <v>0</v>
      </c>
      <c r="N33" s="32">
        <v>41425001</v>
      </c>
      <c r="O33" s="32">
        <v>0</v>
      </c>
      <c r="P33" s="32">
        <v>0</v>
      </c>
      <c r="Q33" s="21">
        <f t="shared" si="2"/>
        <v>44474212</v>
      </c>
      <c r="R33" s="35"/>
      <c r="S33" s="35"/>
    </row>
    <row r="34" spans="1:19" s="19" customFormat="1" ht="15">
      <c r="A34" s="16"/>
      <c r="B34" s="23" t="s">
        <v>36</v>
      </c>
      <c r="C34" s="21">
        <f>SUM(C25:C33)</f>
        <v>843361.4</v>
      </c>
      <c r="D34" s="21">
        <f>SUM(D25:D33)</f>
        <v>756250</v>
      </c>
      <c r="E34" s="21">
        <f>SUM(E25:E33)</f>
        <v>16000</v>
      </c>
      <c r="F34" s="21">
        <f>SUM(F25:F33)</f>
        <v>97904.12</v>
      </c>
      <c r="G34" s="21">
        <f>SUM(G25:G33)</f>
        <v>50000</v>
      </c>
      <c r="H34" s="21">
        <v>0</v>
      </c>
      <c r="I34" s="21">
        <f>SUM(I25:I33)</f>
        <v>0</v>
      </c>
      <c r="J34" s="21">
        <v>0</v>
      </c>
      <c r="K34" s="21">
        <f aca="true" t="shared" si="3" ref="K34:Q34">SUM(K25:K33)</f>
        <v>204496</v>
      </c>
      <c r="L34" s="21">
        <f>SUM(L25:L33)</f>
        <v>3918325.16</v>
      </c>
      <c r="M34" s="21">
        <f t="shared" si="3"/>
        <v>0</v>
      </c>
      <c r="N34" s="21">
        <f t="shared" si="3"/>
        <v>41425001</v>
      </c>
      <c r="O34" s="21">
        <f t="shared" si="3"/>
        <v>0</v>
      </c>
      <c r="P34" s="21">
        <f t="shared" si="3"/>
        <v>0</v>
      </c>
      <c r="Q34" s="21">
        <f t="shared" si="3"/>
        <v>47311337.68</v>
      </c>
      <c r="R34" s="35"/>
      <c r="S34" s="35"/>
    </row>
    <row r="35" spans="1:17" s="26" customFormat="1" ht="15.75">
      <c r="A35" s="18"/>
      <c r="B35" s="18"/>
      <c r="C35" s="27"/>
      <c r="D35" s="22"/>
      <c r="E35" s="27"/>
      <c r="F35" s="25"/>
      <c r="G35" s="25"/>
      <c r="H35" s="25"/>
      <c r="I35" s="18"/>
      <c r="J35" s="18"/>
      <c r="K35" s="22"/>
      <c r="L35" s="22"/>
      <c r="M35" s="18"/>
      <c r="N35" s="18"/>
      <c r="O35" s="22"/>
      <c r="P35" s="18"/>
      <c r="Q35" s="18"/>
    </row>
    <row r="36" spans="1:17" s="26" customFormat="1" ht="15.75">
      <c r="A36" s="5" t="s">
        <v>37</v>
      </c>
      <c r="B36" s="18"/>
      <c r="C36" s="25"/>
      <c r="D36" s="18"/>
      <c r="E36" s="25"/>
      <c r="F36" s="27"/>
      <c r="G36" s="25"/>
      <c r="H36" s="25"/>
      <c r="I36" s="18"/>
      <c r="J36" s="18"/>
      <c r="K36" s="18"/>
      <c r="L36" s="18"/>
      <c r="M36" s="18"/>
      <c r="N36" s="18"/>
      <c r="O36" s="18"/>
      <c r="P36" s="18"/>
      <c r="Q36" s="18"/>
    </row>
    <row r="37" spans="1:17" s="26" customFormat="1" ht="15.75">
      <c r="A37" s="5" t="s">
        <v>38</v>
      </c>
      <c r="B37" s="18"/>
      <c r="C37" s="27"/>
      <c r="D37" s="18"/>
      <c r="E37" s="27"/>
      <c r="F37" s="25"/>
      <c r="G37" s="25"/>
      <c r="H37" s="25"/>
      <c r="I37" s="22"/>
      <c r="J37" s="22"/>
      <c r="K37" s="18"/>
      <c r="L37" s="18"/>
      <c r="M37" s="18"/>
      <c r="N37" s="18"/>
      <c r="O37" s="18"/>
      <c r="P37" s="18"/>
      <c r="Q37" s="18"/>
    </row>
    <row r="38" spans="1:17" s="26" customFormat="1" ht="15.75">
      <c r="A38" s="5" t="s">
        <v>39</v>
      </c>
      <c r="B38" s="18"/>
      <c r="C38" s="25"/>
      <c r="D38" s="18"/>
      <c r="E38" s="25"/>
      <c r="F38" s="25"/>
      <c r="G38" s="25"/>
      <c r="H38" s="25"/>
      <c r="I38" s="22"/>
      <c r="J38" s="22"/>
      <c r="K38" s="18"/>
      <c r="L38" s="22"/>
      <c r="M38" s="18"/>
      <c r="N38" s="18"/>
      <c r="O38" s="18"/>
      <c r="P38" s="18"/>
      <c r="Q38" s="18"/>
    </row>
    <row r="39" spans="1:17" s="26" customFormat="1" ht="15.75">
      <c r="A39" s="5" t="s">
        <v>40</v>
      </c>
      <c r="B39" s="18"/>
      <c r="C39" s="25"/>
      <c r="D39" s="18"/>
      <c r="E39" s="25"/>
      <c r="F39" s="25"/>
      <c r="G39" s="25"/>
      <c r="H39" s="25"/>
      <c r="I39" s="22"/>
      <c r="J39" s="22"/>
      <c r="K39" s="18"/>
      <c r="L39" s="18"/>
      <c r="M39" s="18"/>
      <c r="N39" s="18"/>
      <c r="O39" s="18"/>
      <c r="P39" s="18"/>
      <c r="Q39" s="18"/>
    </row>
    <row r="40" spans="1:17" s="26" customFormat="1" ht="15.75">
      <c r="A40" s="5" t="s">
        <v>96</v>
      </c>
      <c r="B40" s="18"/>
      <c r="C40" s="25"/>
      <c r="D40" s="18"/>
      <c r="E40" s="25"/>
      <c r="F40" s="25"/>
      <c r="G40" s="25"/>
      <c r="H40" s="25"/>
      <c r="J40" s="18"/>
      <c r="K40" s="18"/>
      <c r="L40" s="18"/>
      <c r="M40" s="18"/>
      <c r="N40" s="18"/>
      <c r="O40" s="18"/>
      <c r="P40" s="18"/>
      <c r="Q40" s="18"/>
    </row>
    <row r="41" spans="1:17" s="26" customFormat="1" ht="15.75">
      <c r="A41" s="5" t="s">
        <v>41</v>
      </c>
      <c r="B41" s="18"/>
      <c r="C41" s="25"/>
      <c r="D41" s="18"/>
      <c r="E41" s="25"/>
      <c r="F41" s="86"/>
      <c r="G41" s="86"/>
      <c r="H41" s="86"/>
      <c r="I41" s="87"/>
      <c r="J41" s="18"/>
      <c r="K41" s="18"/>
      <c r="L41" s="18"/>
      <c r="M41" s="18"/>
      <c r="N41" s="18"/>
      <c r="O41" s="18"/>
      <c r="P41" s="18"/>
      <c r="Q41" s="18"/>
    </row>
    <row r="42" spans="1:17" s="26" customFormat="1" ht="15.75">
      <c r="A42" s="5" t="s">
        <v>42</v>
      </c>
      <c r="B42" s="18"/>
      <c r="C42" s="25"/>
      <c r="D42" s="18"/>
      <c r="E42" s="25"/>
      <c r="F42" s="86"/>
      <c r="G42" s="86"/>
      <c r="H42" s="86"/>
      <c r="I42" s="87"/>
      <c r="J42" s="18"/>
      <c r="K42" s="18"/>
      <c r="L42" s="18"/>
      <c r="M42" s="18"/>
      <c r="N42" s="18"/>
      <c r="O42" s="18"/>
      <c r="P42" s="18"/>
      <c r="Q42" s="18"/>
    </row>
    <row r="43" spans="1:17" s="26" customFormat="1" ht="18.75">
      <c r="A43" s="5" t="s">
        <v>43</v>
      </c>
      <c r="B43" s="18"/>
      <c r="C43" s="25"/>
      <c r="D43" s="18"/>
      <c r="E43" s="25"/>
      <c r="F43" s="88"/>
      <c r="G43" s="88"/>
      <c r="H43" s="86"/>
      <c r="I43" s="64"/>
      <c r="J43" s="18"/>
      <c r="K43" s="18"/>
      <c r="L43" s="18"/>
      <c r="M43" s="18"/>
      <c r="N43" s="18"/>
      <c r="O43" s="18"/>
      <c r="P43" s="18"/>
      <c r="Q43" s="18"/>
    </row>
    <row r="44" spans="1:17" s="26" customFormat="1" ht="15.75">
      <c r="A44" s="5" t="s">
        <v>44</v>
      </c>
      <c r="B44" s="18"/>
      <c r="C44" s="25"/>
      <c r="D44" s="18"/>
      <c r="E44" s="25"/>
      <c r="F44" s="86"/>
      <c r="G44" s="86"/>
      <c r="H44" s="86"/>
      <c r="I44" s="86"/>
      <c r="J44" s="18"/>
      <c r="K44" s="18"/>
      <c r="L44" s="18"/>
      <c r="M44" s="18"/>
      <c r="N44" s="18"/>
      <c r="O44" s="18"/>
      <c r="P44" s="18"/>
      <c r="Q44" s="18"/>
    </row>
    <row r="45" spans="1:17" s="26" customFormat="1" ht="15.75">
      <c r="A45" s="5" t="s">
        <v>45</v>
      </c>
      <c r="B45" s="18"/>
      <c r="C45" s="25"/>
      <c r="D45" s="18"/>
      <c r="E45" s="25"/>
      <c r="F45" s="89"/>
      <c r="G45" s="89"/>
      <c r="H45" s="86"/>
      <c r="I45" s="90"/>
      <c r="J45" s="18"/>
      <c r="K45" s="18"/>
      <c r="L45" s="18"/>
      <c r="M45" s="18"/>
      <c r="N45" s="18"/>
      <c r="O45" s="18"/>
      <c r="P45" s="18"/>
      <c r="Q45" s="18"/>
    </row>
    <row r="46" spans="1:17" s="26" customFormat="1" ht="15.75">
      <c r="A46" s="5" t="s">
        <v>103</v>
      </c>
      <c r="B46" s="18"/>
      <c r="C46" s="25"/>
      <c r="D46" s="18"/>
      <c r="E46" s="25"/>
      <c r="F46" s="86"/>
      <c r="G46" s="86"/>
      <c r="H46" s="86"/>
      <c r="I46" s="87"/>
      <c r="J46" s="18"/>
      <c r="K46" s="18"/>
      <c r="L46" s="18"/>
      <c r="M46" s="18"/>
      <c r="N46" s="18"/>
      <c r="O46" s="18"/>
      <c r="P46" s="18"/>
      <c r="Q46" s="18"/>
    </row>
    <row r="47" spans="1:17" s="26" customFormat="1" ht="15.75">
      <c r="A47" s="5" t="s">
        <v>46</v>
      </c>
      <c r="B47" s="18"/>
      <c r="C47" s="25"/>
      <c r="D47" s="18"/>
      <c r="E47" s="25"/>
      <c r="F47" s="86"/>
      <c r="G47" s="86"/>
      <c r="H47" s="86"/>
      <c r="I47" s="87"/>
      <c r="J47" s="18"/>
      <c r="K47" s="18"/>
      <c r="L47" s="18"/>
      <c r="M47" s="18"/>
      <c r="N47" s="18"/>
      <c r="O47" s="18"/>
      <c r="P47" s="18"/>
      <c r="Q47" s="18"/>
    </row>
    <row r="48" spans="1:17" s="26" customFormat="1" ht="15.75">
      <c r="A48" s="5" t="s">
        <v>67</v>
      </c>
      <c r="B48" s="18"/>
      <c r="C48" s="25"/>
      <c r="D48" s="18"/>
      <c r="E48" s="25"/>
      <c r="F48" s="86"/>
      <c r="G48" s="86"/>
      <c r="H48" s="86"/>
      <c r="I48" s="87"/>
      <c r="J48" s="18"/>
      <c r="K48" s="18"/>
      <c r="L48" s="18"/>
      <c r="M48" s="18"/>
      <c r="N48" s="18"/>
      <c r="O48" s="18"/>
      <c r="P48" s="18"/>
      <c r="Q48" s="18"/>
    </row>
    <row r="49" spans="1:17" s="26" customFormat="1" ht="18.75">
      <c r="A49" s="5" t="s">
        <v>47</v>
      </c>
      <c r="B49" s="18"/>
      <c r="C49" s="25"/>
      <c r="D49" s="18"/>
      <c r="E49" s="25"/>
      <c r="F49" s="86"/>
      <c r="G49" s="86"/>
      <c r="H49" s="64"/>
      <c r="I49" s="87"/>
      <c r="J49" s="18"/>
      <c r="K49" s="18"/>
      <c r="L49" s="18"/>
      <c r="M49" s="18"/>
      <c r="N49" s="18"/>
      <c r="O49" s="18"/>
      <c r="P49" s="18"/>
      <c r="Q49" s="18"/>
    </row>
    <row r="50" spans="1:17" s="26" customFormat="1" ht="15.75">
      <c r="A50" s="5" t="s">
        <v>85</v>
      </c>
      <c r="B50" s="18"/>
      <c r="C50" s="25"/>
      <c r="D50" s="18"/>
      <c r="E50" s="25"/>
      <c r="F50" s="86"/>
      <c r="G50" s="86"/>
      <c r="H50" s="89"/>
      <c r="I50" s="87"/>
      <c r="J50" s="18"/>
      <c r="K50" s="18"/>
      <c r="L50" s="18"/>
      <c r="M50" s="18"/>
      <c r="N50" s="18"/>
      <c r="O50" s="18"/>
      <c r="P50" s="18"/>
      <c r="Q50" s="18"/>
    </row>
    <row r="51" spans="1:17" s="26" customFormat="1" ht="15.75">
      <c r="A51" s="18"/>
      <c r="B51" s="18"/>
      <c r="C51" s="25"/>
      <c r="D51" s="18"/>
      <c r="E51" s="25"/>
      <c r="F51" s="86"/>
      <c r="G51" s="86"/>
      <c r="H51" s="86"/>
      <c r="I51" s="87"/>
      <c r="J51" s="18"/>
      <c r="K51" s="18"/>
      <c r="L51" s="18"/>
      <c r="M51" s="18"/>
      <c r="N51" s="18"/>
      <c r="O51" s="18"/>
      <c r="P51" s="18"/>
      <c r="Q51" s="18"/>
    </row>
    <row r="52" spans="1:20" s="26" customFormat="1" ht="15.75">
      <c r="A52" s="18"/>
      <c r="B52" s="18"/>
      <c r="C52" s="25"/>
      <c r="D52" s="18"/>
      <c r="E52" s="25"/>
      <c r="F52" s="25"/>
      <c r="G52" s="25"/>
      <c r="H52" s="25"/>
      <c r="I52" s="18"/>
      <c r="J52" s="18"/>
      <c r="K52" s="18"/>
      <c r="L52" s="18"/>
      <c r="M52" s="18"/>
      <c r="N52" s="18"/>
      <c r="O52" s="18"/>
      <c r="P52" s="18"/>
      <c r="Q52" s="18"/>
      <c r="R52" s="38"/>
      <c r="S52" s="38"/>
      <c r="T52" s="38"/>
    </row>
    <row r="53" spans="1:20" s="26" customFormat="1" ht="15.75">
      <c r="A53" s="18"/>
      <c r="B53" s="18"/>
      <c r="C53" s="25"/>
      <c r="D53" s="18"/>
      <c r="E53" s="25"/>
      <c r="F53" s="25"/>
      <c r="G53" s="25"/>
      <c r="H53" s="25"/>
      <c r="I53" s="18"/>
      <c r="J53" s="18"/>
      <c r="K53" s="18"/>
      <c r="L53" s="18"/>
      <c r="M53" s="18"/>
      <c r="N53" s="18"/>
      <c r="O53" s="18"/>
      <c r="P53" s="18"/>
      <c r="Q53" s="18"/>
      <c r="R53" s="38"/>
      <c r="S53" s="38"/>
      <c r="T53" s="38"/>
    </row>
    <row r="54" spans="1:20" s="26" customFormat="1" ht="15.75">
      <c r="A54" s="18"/>
      <c r="B54" s="18"/>
      <c r="C54" s="25"/>
      <c r="D54" s="18"/>
      <c r="E54" s="25"/>
      <c r="F54" s="25"/>
      <c r="G54" s="25"/>
      <c r="H54" s="25"/>
      <c r="I54" s="18"/>
      <c r="J54" s="18"/>
      <c r="K54" s="18"/>
      <c r="L54" s="18"/>
      <c r="M54" s="18"/>
      <c r="N54" s="18"/>
      <c r="O54" s="18"/>
      <c r="P54" s="18"/>
      <c r="Q54" s="18"/>
      <c r="R54" s="38"/>
      <c r="S54" s="38"/>
      <c r="T54" s="38"/>
    </row>
    <row r="55" spans="2:20" ht="18.75">
      <c r="B55" s="43" t="s">
        <v>139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  <c r="R55" s="37"/>
      <c r="S55" s="37"/>
      <c r="T55" s="6"/>
    </row>
    <row r="56" spans="2:20" ht="19.5" thickBot="1">
      <c r="B56" s="39"/>
      <c r="C56" s="44"/>
      <c r="D56" s="44"/>
      <c r="E56" s="44"/>
      <c r="F56" s="45"/>
      <c r="G56" s="39"/>
      <c r="H56" s="39"/>
      <c r="I56" s="39"/>
      <c r="J56" s="39"/>
      <c r="K56" s="1"/>
      <c r="L56" s="1"/>
      <c r="M56" s="1"/>
      <c r="N56" s="1"/>
      <c r="O56" s="1"/>
      <c r="P56" s="1"/>
      <c r="Q56" s="1"/>
      <c r="R56" s="37"/>
      <c r="S56" s="37"/>
      <c r="T56" s="6"/>
    </row>
    <row r="57" spans="2:20" ht="18.75">
      <c r="B57" s="40"/>
      <c r="C57" s="46" t="s">
        <v>48</v>
      </c>
      <c r="D57" s="47" t="s">
        <v>49</v>
      </c>
      <c r="E57" s="48" t="s">
        <v>50</v>
      </c>
      <c r="F57" s="49"/>
      <c r="G57" s="50" t="s">
        <v>89</v>
      </c>
      <c r="H57" s="51" t="s">
        <v>101</v>
      </c>
      <c r="I57" s="52" t="s">
        <v>102</v>
      </c>
      <c r="J57" s="53"/>
      <c r="M57" s="1"/>
      <c r="N57" s="1"/>
      <c r="O57" s="1"/>
      <c r="P57" s="1"/>
      <c r="Q57" s="1"/>
      <c r="R57" s="37"/>
      <c r="S57" s="37"/>
      <c r="T57" s="6"/>
    </row>
    <row r="58" spans="2:20" ht="19.5" thickBot="1">
      <c r="B58" s="54" t="s">
        <v>51</v>
      </c>
      <c r="C58" s="55" t="s">
        <v>52</v>
      </c>
      <c r="D58" s="56" t="s">
        <v>53</v>
      </c>
      <c r="E58" s="57" t="s">
        <v>33</v>
      </c>
      <c r="F58" s="58" t="s">
        <v>54</v>
      </c>
      <c r="G58" s="59" t="s">
        <v>4</v>
      </c>
      <c r="H58" s="60" t="s">
        <v>4</v>
      </c>
      <c r="I58" s="61" t="s">
        <v>55</v>
      </c>
      <c r="J58" s="62"/>
      <c r="M58" s="1"/>
      <c r="N58" s="1"/>
      <c r="O58" s="1"/>
      <c r="P58" s="1"/>
      <c r="Q58" s="1"/>
      <c r="R58" s="37"/>
      <c r="S58" s="37"/>
      <c r="T58" s="6"/>
    </row>
    <row r="59" spans="2:20" ht="18.75">
      <c r="B59" s="54" t="s">
        <v>56</v>
      </c>
      <c r="C59" s="241">
        <v>10543987.78</v>
      </c>
      <c r="D59" s="242">
        <f>C59/(C63/100)</f>
        <v>43.53566642258561</v>
      </c>
      <c r="E59" s="243">
        <v>102043.2</v>
      </c>
      <c r="F59" s="244">
        <v>741318.2</v>
      </c>
      <c r="G59" s="245">
        <f>C59+E59+F59</f>
        <v>11387349.179999998</v>
      </c>
      <c r="H59" s="246">
        <v>-9138953.27</v>
      </c>
      <c r="I59" s="247">
        <f>G59+H59</f>
        <v>2248395.9099999983</v>
      </c>
      <c r="J59" s="248" t="s">
        <v>56</v>
      </c>
      <c r="M59" s="1"/>
      <c r="N59" s="3"/>
      <c r="O59" s="1"/>
      <c r="P59" s="1"/>
      <c r="Q59" s="1"/>
      <c r="R59" s="37"/>
      <c r="S59" s="37"/>
      <c r="T59" s="6"/>
    </row>
    <row r="60" spans="2:20" ht="18.75">
      <c r="B60" s="54" t="s">
        <v>58</v>
      </c>
      <c r="C60" s="241">
        <v>6760550.72</v>
      </c>
      <c r="D60" s="242">
        <f>C60/(C63/100)</f>
        <v>27.914019545543418</v>
      </c>
      <c r="E60" s="249">
        <v>0</v>
      </c>
      <c r="F60" s="250">
        <v>6250</v>
      </c>
      <c r="G60" s="251">
        <f>C60+E60+F60</f>
        <v>6766800.72</v>
      </c>
      <c r="H60" s="252">
        <v>-6327575.76</v>
      </c>
      <c r="I60" s="253">
        <f>G60+H60</f>
        <v>439224.95999999996</v>
      </c>
      <c r="J60" s="254" t="s">
        <v>58</v>
      </c>
      <c r="M60" s="3"/>
      <c r="N60" s="1"/>
      <c r="O60" s="1"/>
      <c r="P60" s="1"/>
      <c r="Q60" s="1"/>
      <c r="R60" s="37"/>
      <c r="S60" s="37"/>
      <c r="T60" s="6"/>
    </row>
    <row r="61" spans="2:20" ht="18.75">
      <c r="B61" s="54" t="s">
        <v>59</v>
      </c>
      <c r="C61" s="241">
        <v>4264656.12</v>
      </c>
      <c r="D61" s="242">
        <f>C61/(C63/100)</f>
        <v>17.60857942187014</v>
      </c>
      <c r="E61" s="249"/>
      <c r="F61" s="250">
        <v>16000</v>
      </c>
      <c r="G61" s="251">
        <f>C61+E61+F61</f>
        <v>4280656.12</v>
      </c>
      <c r="H61" s="252">
        <v>-2857703.94</v>
      </c>
      <c r="I61" s="253">
        <f>G61+H61</f>
        <v>1422952.1800000002</v>
      </c>
      <c r="J61" s="254" t="s">
        <v>59</v>
      </c>
      <c r="M61" s="1"/>
      <c r="N61" s="3"/>
      <c r="O61" s="1"/>
      <c r="P61" s="1"/>
      <c r="Q61" s="1"/>
      <c r="R61" s="37"/>
      <c r="S61" s="37"/>
      <c r="T61" s="6"/>
    </row>
    <row r="62" spans="2:20" ht="18.75">
      <c r="B62" s="54" t="s">
        <v>121</v>
      </c>
      <c r="C62" s="241">
        <v>2650000</v>
      </c>
      <c r="D62" s="242">
        <f>C62/(C63/100)</f>
        <v>10.941734610000834</v>
      </c>
      <c r="E62" s="249"/>
      <c r="F62" s="250">
        <v>0</v>
      </c>
      <c r="G62" s="251">
        <f>C62+E62+F62</f>
        <v>2650000</v>
      </c>
      <c r="H62" s="252">
        <v>-2000212.15</v>
      </c>
      <c r="I62" s="253">
        <f>G62+H62</f>
        <v>649787.8500000001</v>
      </c>
      <c r="J62" s="254" t="s">
        <v>57</v>
      </c>
      <c r="M62" s="1"/>
      <c r="N62" s="3"/>
      <c r="O62" s="1"/>
      <c r="P62" s="1"/>
      <c r="Q62" s="1"/>
      <c r="R62" s="37"/>
      <c r="S62" s="37"/>
      <c r="T62" s="6"/>
    </row>
    <row r="63" spans="2:20" ht="19.5" thickBot="1">
      <c r="B63" s="41" t="s">
        <v>60</v>
      </c>
      <c r="C63" s="255">
        <f>SUM(C59:C62)</f>
        <v>24219194.62</v>
      </c>
      <c r="D63" s="256">
        <f>SUM(D59:D62)</f>
        <v>99.99999999999999</v>
      </c>
      <c r="E63" s="63"/>
      <c r="F63" s="63"/>
      <c r="G63" s="42"/>
      <c r="H63" s="42">
        <f>SUM(H59:H62)</f>
        <v>-20324445.119999997</v>
      </c>
      <c r="I63" s="64"/>
      <c r="J63" s="30"/>
      <c r="M63" s="1"/>
      <c r="N63" s="1"/>
      <c r="O63" s="1"/>
      <c r="P63" s="1"/>
      <c r="Q63" s="1"/>
      <c r="R63" s="37"/>
      <c r="S63" s="37"/>
      <c r="T63" s="6"/>
    </row>
    <row r="64" spans="2:20" ht="18.75">
      <c r="B64" s="30" t="s">
        <v>144</v>
      </c>
      <c r="C64" s="63">
        <f>C59+C60+C61</f>
        <v>21569194.62</v>
      </c>
      <c r="D64" s="65"/>
      <c r="E64" s="63"/>
      <c r="F64" s="63"/>
      <c r="G64" s="42"/>
      <c r="H64" s="42"/>
      <c r="I64" s="64"/>
      <c r="J64" s="30"/>
      <c r="M64" s="1"/>
      <c r="N64" s="1"/>
      <c r="O64" s="1"/>
      <c r="P64" s="1"/>
      <c r="Q64" s="1"/>
      <c r="R64" s="37"/>
      <c r="S64" s="37"/>
      <c r="T64" s="6"/>
    </row>
    <row r="65" spans="2:20" ht="19.5" thickBot="1">
      <c r="B65" s="30"/>
      <c r="C65" s="63"/>
      <c r="D65" s="65"/>
      <c r="E65" s="65"/>
      <c r="F65" s="63"/>
      <c r="G65" s="42"/>
      <c r="H65" s="42"/>
      <c r="I65" s="64"/>
      <c r="J65" s="30"/>
      <c r="M65" s="1"/>
      <c r="N65" s="1"/>
      <c r="O65" s="1"/>
      <c r="P65" s="1"/>
      <c r="Q65" s="1"/>
      <c r="R65" s="37"/>
      <c r="S65" s="37"/>
      <c r="T65" s="6"/>
    </row>
    <row r="66" spans="2:20" ht="18.75">
      <c r="B66" s="66" t="s">
        <v>71</v>
      </c>
      <c r="C66" s="52" t="s">
        <v>48</v>
      </c>
      <c r="D66" s="67"/>
      <c r="E66" s="68" t="s">
        <v>140</v>
      </c>
      <c r="F66" s="69" t="s">
        <v>61</v>
      </c>
      <c r="G66" s="48" t="s">
        <v>89</v>
      </c>
      <c r="H66" s="51" t="s">
        <v>101</v>
      </c>
      <c r="I66" s="52" t="s">
        <v>102</v>
      </c>
      <c r="J66" s="70"/>
      <c r="M66" s="1"/>
      <c r="N66" s="1"/>
      <c r="O66" s="1"/>
      <c r="P66" s="1"/>
      <c r="Q66" s="1"/>
      <c r="R66" s="37"/>
      <c r="S66" s="37"/>
      <c r="T66" s="6"/>
    </row>
    <row r="67" spans="2:20" ht="18.75">
      <c r="B67" s="71" t="s">
        <v>1</v>
      </c>
      <c r="C67" s="257">
        <v>2500000</v>
      </c>
      <c r="D67" s="258"/>
      <c r="E67" s="259"/>
      <c r="F67" s="257">
        <v>64813.95</v>
      </c>
      <c r="G67" s="251">
        <f aca="true" t="shared" si="4" ref="G67:G73">SUM(F67+C67)</f>
        <v>2564813.95</v>
      </c>
      <c r="H67" s="260">
        <v>-2151141.69</v>
      </c>
      <c r="I67" s="260">
        <f aca="true" t="shared" si="5" ref="I67:I73">G67+H67</f>
        <v>413672.26000000024</v>
      </c>
      <c r="J67" s="72" t="s">
        <v>1</v>
      </c>
      <c r="M67" s="1"/>
      <c r="N67" s="1"/>
      <c r="O67" s="1"/>
      <c r="P67" s="1"/>
      <c r="Q67" s="1"/>
      <c r="R67" s="37"/>
      <c r="S67" s="37"/>
      <c r="T67" s="6"/>
    </row>
    <row r="68" spans="2:20" ht="18.75">
      <c r="B68" s="71" t="s">
        <v>142</v>
      </c>
      <c r="C68" s="257">
        <v>3049211</v>
      </c>
      <c r="D68" s="258"/>
      <c r="E68" s="259">
        <v>1500000</v>
      </c>
      <c r="F68" s="257">
        <v>869114.16</v>
      </c>
      <c r="G68" s="251">
        <f>SUM(C68:F68)</f>
        <v>5418325.16</v>
      </c>
      <c r="H68" s="260">
        <v>-6039200.04</v>
      </c>
      <c r="I68" s="260">
        <f>G68+H68</f>
        <v>-620874.8799999999</v>
      </c>
      <c r="J68" s="72" t="s">
        <v>141</v>
      </c>
      <c r="L68" s="28"/>
      <c r="M68" s="1"/>
      <c r="N68" s="1"/>
      <c r="O68" s="1"/>
      <c r="P68" s="1"/>
      <c r="Q68" s="1"/>
      <c r="R68" s="37"/>
      <c r="S68" s="37"/>
      <c r="T68" s="6"/>
    </row>
    <row r="69" spans="2:20" ht="18.75">
      <c r="B69" s="71" t="s">
        <v>62</v>
      </c>
      <c r="C69" s="257">
        <v>390221</v>
      </c>
      <c r="D69" s="258"/>
      <c r="E69" s="259"/>
      <c r="F69" s="257">
        <v>33090</v>
      </c>
      <c r="G69" s="251">
        <f t="shared" si="4"/>
        <v>423311</v>
      </c>
      <c r="H69" s="260">
        <v>-25000</v>
      </c>
      <c r="I69" s="260">
        <f t="shared" si="5"/>
        <v>398311</v>
      </c>
      <c r="J69" s="72" t="s">
        <v>3</v>
      </c>
      <c r="M69" s="1"/>
      <c r="N69" s="1"/>
      <c r="O69" s="1"/>
      <c r="P69" s="1"/>
      <c r="Q69" s="1"/>
      <c r="R69" s="37"/>
      <c r="S69" s="37"/>
      <c r="T69" s="6"/>
    </row>
    <row r="70" spans="2:20" ht="18.75">
      <c r="B70" s="71" t="s">
        <v>66</v>
      </c>
      <c r="C70" s="257">
        <v>3600000</v>
      </c>
      <c r="D70" s="258"/>
      <c r="E70" s="259"/>
      <c r="F70" s="257">
        <v>204496</v>
      </c>
      <c r="G70" s="251">
        <f t="shared" si="4"/>
        <v>3804496</v>
      </c>
      <c r="H70" s="260">
        <v>-3156863.24</v>
      </c>
      <c r="I70" s="260">
        <f t="shared" si="5"/>
        <v>647632.7599999998</v>
      </c>
      <c r="J70" s="72" t="s">
        <v>0</v>
      </c>
      <c r="M70" s="1"/>
      <c r="N70" s="1"/>
      <c r="O70" s="1"/>
      <c r="P70" s="1"/>
      <c r="Q70" s="1"/>
      <c r="R70" s="37"/>
      <c r="S70" s="37"/>
      <c r="T70" s="6"/>
    </row>
    <row r="71" spans="2:20" ht="18.75">
      <c r="B71" s="71" t="s">
        <v>83</v>
      </c>
      <c r="C71" s="257">
        <v>2000000</v>
      </c>
      <c r="D71" s="258"/>
      <c r="E71" s="259"/>
      <c r="F71" s="257">
        <v>0</v>
      </c>
      <c r="G71" s="251">
        <f t="shared" si="4"/>
        <v>2000000</v>
      </c>
      <c r="H71" s="260">
        <v>0</v>
      </c>
      <c r="I71" s="260">
        <f t="shared" si="5"/>
        <v>2000000</v>
      </c>
      <c r="J71" s="72" t="s">
        <v>83</v>
      </c>
      <c r="M71" s="1"/>
      <c r="N71" s="1"/>
      <c r="O71" s="1"/>
      <c r="P71" s="1"/>
      <c r="Q71" s="1"/>
      <c r="R71" s="37"/>
      <c r="S71" s="37"/>
      <c r="T71" s="6"/>
    </row>
    <row r="72" spans="2:20" ht="18.75">
      <c r="B72" s="71" t="s">
        <v>5</v>
      </c>
      <c r="C72" s="257">
        <v>8077173.5</v>
      </c>
      <c r="D72" s="258"/>
      <c r="E72" s="259"/>
      <c r="F72" s="257">
        <v>0</v>
      </c>
      <c r="G72" s="251">
        <f t="shared" si="4"/>
        <v>8077173.5</v>
      </c>
      <c r="H72" s="260">
        <v>-4620563.78</v>
      </c>
      <c r="I72" s="260">
        <f t="shared" si="5"/>
        <v>3456609.7199999997</v>
      </c>
      <c r="J72" s="72" t="s">
        <v>5</v>
      </c>
      <c r="L72" s="28"/>
      <c r="M72" s="3"/>
      <c r="N72" s="1"/>
      <c r="O72" s="1"/>
      <c r="P72" s="1"/>
      <c r="Q72" s="1"/>
      <c r="R72" s="37"/>
      <c r="S72" s="37"/>
      <c r="T72" s="6"/>
    </row>
    <row r="73" spans="2:20" ht="18.75">
      <c r="B73" s="72" t="s">
        <v>143</v>
      </c>
      <c r="C73" s="257">
        <v>300000</v>
      </c>
      <c r="D73" s="261"/>
      <c r="E73" s="262"/>
      <c r="F73" s="263">
        <v>0</v>
      </c>
      <c r="G73" s="264">
        <f t="shared" si="4"/>
        <v>300000</v>
      </c>
      <c r="H73" s="265">
        <v>0</v>
      </c>
      <c r="I73" s="265">
        <f t="shared" si="5"/>
        <v>300000</v>
      </c>
      <c r="J73" s="266" t="s">
        <v>127</v>
      </c>
      <c r="M73" s="1"/>
      <c r="N73" s="1"/>
      <c r="O73" s="1"/>
      <c r="P73" s="1"/>
      <c r="Q73" s="1"/>
      <c r="R73" s="37"/>
      <c r="S73" s="37"/>
      <c r="T73" s="6"/>
    </row>
    <row r="74" spans="2:20" ht="19.5" thickBot="1">
      <c r="B74" s="73" t="s">
        <v>86</v>
      </c>
      <c r="C74" s="74">
        <f>SUM(C67:C73)</f>
        <v>19916605.5</v>
      </c>
      <c r="D74" s="75"/>
      <c r="E74" s="76"/>
      <c r="F74" s="74">
        <f>SUM(F67:F73)</f>
        <v>1171514.1099999999</v>
      </c>
      <c r="G74" s="77">
        <f>SUM(G67:G73)</f>
        <v>22588119.61</v>
      </c>
      <c r="H74" s="78">
        <f>SUM(H67:H72)</f>
        <v>-15992768.75</v>
      </c>
      <c r="I74" s="78">
        <f>SUM(I67:I73)</f>
        <v>6595350.859999999</v>
      </c>
      <c r="J74" s="237" t="s">
        <v>87</v>
      </c>
      <c r="M74" s="1"/>
      <c r="N74" s="1"/>
      <c r="O74" s="1"/>
      <c r="P74" s="1"/>
      <c r="Q74" s="1"/>
      <c r="R74" s="37"/>
      <c r="S74" s="37"/>
      <c r="T74" s="6"/>
    </row>
    <row r="75" spans="2:20" ht="18.75">
      <c r="B75" s="30"/>
      <c r="C75" s="63"/>
      <c r="D75" s="63"/>
      <c r="E75" s="63"/>
      <c r="F75" s="63"/>
      <c r="G75" s="42"/>
      <c r="H75" s="64"/>
      <c r="I75" s="80"/>
      <c r="J75" s="81"/>
      <c r="M75" s="1"/>
      <c r="N75" s="1"/>
      <c r="O75" s="1"/>
      <c r="P75" s="1"/>
      <c r="Q75" s="1"/>
      <c r="R75" s="37"/>
      <c r="S75" s="37"/>
      <c r="T75" s="6"/>
    </row>
    <row r="76" spans="2:8" ht="18.75">
      <c r="B76" s="30"/>
      <c r="C76" s="28"/>
      <c r="H76" s="28"/>
    </row>
    <row r="77" spans="2:8" ht="18.75">
      <c r="B77" s="30"/>
      <c r="C77" s="28"/>
      <c r="H77" s="28"/>
    </row>
    <row r="78" spans="2:8" ht="18.75">
      <c r="B78" s="30"/>
      <c r="C78" s="28"/>
      <c r="E78" s="28"/>
      <c r="H78" s="28"/>
    </row>
    <row r="79" spans="2:7" ht="15">
      <c r="B79" s="28"/>
      <c r="C79" s="28"/>
      <c r="E79" s="28"/>
      <c r="G79" s="28"/>
    </row>
    <row r="80" spans="3:8" ht="15">
      <c r="C80" s="28"/>
      <c r="E80" s="28"/>
      <c r="G80" s="28"/>
      <c r="H80" s="28"/>
    </row>
    <row r="81" spans="2:7" ht="15">
      <c r="B81" s="28"/>
      <c r="C81" s="28"/>
      <c r="G81" s="28"/>
    </row>
    <row r="82" spans="2:7" ht="15">
      <c r="B82" s="28"/>
      <c r="C82" s="28"/>
      <c r="E82" s="28"/>
      <c r="G82" s="28"/>
    </row>
    <row r="83" spans="3:8" ht="15">
      <c r="C83" s="28"/>
      <c r="E83" s="28"/>
      <c r="G83" s="28"/>
      <c r="H83" s="28"/>
    </row>
    <row r="84" spans="2:7" ht="15">
      <c r="B84" s="28"/>
      <c r="C84" s="28"/>
      <c r="E84" s="28"/>
      <c r="G84" s="28"/>
    </row>
    <row r="85" ht="15">
      <c r="G85" s="28"/>
    </row>
    <row r="86" spans="3:7" ht="15">
      <c r="C86" s="28"/>
      <c r="G86" s="28"/>
    </row>
    <row r="87" spans="5:7" ht="15">
      <c r="E87" s="28"/>
      <c r="G87" s="28"/>
    </row>
    <row r="88" spans="5:7" ht="15">
      <c r="E88" s="28"/>
      <c r="G88" s="28"/>
    </row>
    <row r="89" spans="5:7" ht="15">
      <c r="E89" s="28"/>
      <c r="G89" s="28"/>
    </row>
    <row r="90" spans="5:7" ht="15">
      <c r="E90" s="28"/>
      <c r="G90" s="28"/>
    </row>
    <row r="91" ht="15">
      <c r="G91" s="28"/>
    </row>
    <row r="92" ht="15">
      <c r="G92" s="28"/>
    </row>
    <row r="93" ht="15">
      <c r="G93" s="28"/>
    </row>
    <row r="94" ht="15">
      <c r="G94" s="28"/>
    </row>
    <row r="95" ht="15">
      <c r="G95" s="28"/>
    </row>
  </sheetData>
  <sheetProtection/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zoomScale="80" zoomScaleNormal="80" workbookViewId="0" topLeftCell="A70">
      <selection activeCell="H94" sqref="H94"/>
    </sheetView>
  </sheetViews>
  <sheetFormatPr defaultColWidth="9.140625" defaultRowHeight="15"/>
  <cols>
    <col min="1" max="1" width="41.7109375" style="5" customWidth="1"/>
    <col min="2" max="2" width="36.00390625" style="5" customWidth="1"/>
    <col min="3" max="3" width="29.00390625" style="5" bestFit="1" customWidth="1"/>
    <col min="4" max="4" width="16.00390625" style="5" bestFit="1" customWidth="1"/>
    <col min="5" max="5" width="16.140625" style="5" bestFit="1" customWidth="1"/>
    <col min="6" max="6" width="34.140625" style="5" customWidth="1"/>
    <col min="7" max="7" width="19.28125" style="5" bestFit="1" customWidth="1"/>
    <col min="8" max="8" width="19.421875" style="5" customWidth="1"/>
    <col min="9" max="9" width="18.421875" style="5" bestFit="1" customWidth="1"/>
    <col min="10" max="10" width="20.00390625" style="5" bestFit="1" customWidth="1"/>
    <col min="11" max="11" width="13.140625" style="5" bestFit="1" customWidth="1"/>
    <col min="12" max="12" width="17.8515625" style="5" customWidth="1"/>
    <col min="13" max="13" width="15.00390625" style="5" bestFit="1" customWidth="1"/>
    <col min="14" max="14" width="13.57421875" style="5" bestFit="1" customWidth="1"/>
    <col min="15" max="16" width="13.140625" style="5" bestFit="1" customWidth="1"/>
    <col min="17" max="17" width="14.421875" style="5" bestFit="1" customWidth="1"/>
    <col min="18" max="19" width="13.7109375" style="28" bestFit="1" customWidth="1"/>
    <col min="20" max="16384" width="9.140625" style="5" customWidth="1"/>
  </cols>
  <sheetData>
    <row r="1" spans="1:26" ht="26.25">
      <c r="A1" s="4" t="s">
        <v>97</v>
      </c>
      <c r="R1" s="37"/>
      <c r="S1" s="37"/>
      <c r="T1" s="6"/>
      <c r="U1" s="6"/>
      <c r="V1" s="6"/>
      <c r="W1" s="6"/>
      <c r="X1" s="6"/>
      <c r="Y1" s="6"/>
      <c r="Z1" s="6"/>
    </row>
    <row r="2" spans="1:26" ht="14.25" customHeight="1" thickBot="1">
      <c r="A2" s="4"/>
      <c r="G2" s="6"/>
      <c r="H2" s="6"/>
      <c r="R2" s="37"/>
      <c r="S2" s="37"/>
      <c r="T2" s="6"/>
      <c r="U2" s="6"/>
      <c r="V2" s="6"/>
      <c r="W2" s="6"/>
      <c r="X2" s="6"/>
      <c r="Y2" s="6"/>
      <c r="Z2" s="6"/>
    </row>
    <row r="3" spans="1:26" ht="16.5" thickBot="1">
      <c r="A3" s="91" t="s">
        <v>98</v>
      </c>
      <c r="B3" s="92"/>
      <c r="C3" s="93"/>
      <c r="D3" s="94"/>
      <c r="E3" s="82"/>
      <c r="F3" s="95" t="s">
        <v>107</v>
      </c>
      <c r="G3" s="96"/>
      <c r="H3" s="97"/>
      <c r="I3" s="82"/>
      <c r="J3" s="82"/>
      <c r="K3" s="95"/>
      <c r="L3" s="182"/>
      <c r="M3" s="7"/>
      <c r="N3" s="8"/>
      <c r="O3" s="2"/>
      <c r="P3" s="1"/>
      <c r="Q3" s="1"/>
      <c r="R3" s="37"/>
      <c r="S3" s="37"/>
      <c r="T3" s="6"/>
      <c r="U3" s="6"/>
      <c r="V3" s="6"/>
      <c r="W3" s="6"/>
      <c r="X3" s="6"/>
      <c r="Y3" s="6"/>
      <c r="Z3" s="6"/>
    </row>
    <row r="4" spans="1:26" ht="16.5" thickBot="1">
      <c r="A4" s="141"/>
      <c r="B4" s="98" t="s">
        <v>72</v>
      </c>
      <c r="C4" s="99" t="s">
        <v>73</v>
      </c>
      <c r="D4" s="100" t="s">
        <v>81</v>
      </c>
      <c r="E4" s="82"/>
      <c r="F4" s="170" t="s">
        <v>108</v>
      </c>
      <c r="G4" s="171">
        <v>2500000</v>
      </c>
      <c r="H4" s="85"/>
      <c r="I4" s="82"/>
      <c r="J4" s="82"/>
      <c r="K4" s="83"/>
      <c r="L4" s="183"/>
      <c r="M4" s="12"/>
      <c r="N4" s="29"/>
      <c r="O4" s="8"/>
      <c r="P4" s="2"/>
      <c r="Q4" s="1"/>
      <c r="R4" s="37"/>
      <c r="S4" s="37"/>
      <c r="T4" s="6"/>
      <c r="U4" s="6"/>
      <c r="V4" s="6"/>
      <c r="W4" s="6"/>
      <c r="X4" s="6"/>
      <c r="Y4" s="6"/>
      <c r="Z4" s="6"/>
    </row>
    <row r="5" spans="1:26" ht="15.75">
      <c r="A5" s="154" t="s">
        <v>91</v>
      </c>
      <c r="B5" s="155">
        <v>23081389</v>
      </c>
      <c r="C5" s="156" t="s">
        <v>79</v>
      </c>
      <c r="D5" s="157">
        <v>10259846</v>
      </c>
      <c r="E5" s="82"/>
      <c r="F5" s="172" t="s">
        <v>1</v>
      </c>
      <c r="G5" s="173">
        <v>2500000</v>
      </c>
      <c r="H5" s="85"/>
      <c r="I5" s="82"/>
      <c r="J5" s="82"/>
      <c r="K5" s="83"/>
      <c r="L5" s="14"/>
      <c r="M5" s="12"/>
      <c r="N5" s="29"/>
      <c r="O5" s="8"/>
      <c r="P5" s="2"/>
      <c r="Q5" s="1"/>
      <c r="R5" s="37"/>
      <c r="S5" s="37"/>
      <c r="T5" s="6"/>
      <c r="U5" s="6"/>
      <c r="V5" s="6"/>
      <c r="W5" s="6"/>
      <c r="X5" s="6"/>
      <c r="Y5" s="6"/>
      <c r="Z5" s="6"/>
    </row>
    <row r="6" spans="1:26" ht="15.75">
      <c r="A6" s="158" t="s">
        <v>77</v>
      </c>
      <c r="B6" s="159">
        <v>20650000</v>
      </c>
      <c r="C6" s="160" t="s">
        <v>78</v>
      </c>
      <c r="D6" s="161">
        <f>B6/2</f>
        <v>10325000</v>
      </c>
      <c r="E6" s="82"/>
      <c r="F6" s="172" t="s">
        <v>2</v>
      </c>
      <c r="G6" s="173">
        <v>1500000</v>
      </c>
      <c r="H6" s="85"/>
      <c r="I6" s="82"/>
      <c r="J6" s="82"/>
      <c r="K6" s="83"/>
      <c r="L6" s="14"/>
      <c r="M6" s="12"/>
      <c r="N6" s="29"/>
      <c r="O6" s="8"/>
      <c r="P6" s="2"/>
      <c r="Q6" s="1"/>
      <c r="R6" s="37"/>
      <c r="S6" s="37"/>
      <c r="T6" s="6"/>
      <c r="U6" s="6"/>
      <c r="V6" s="6"/>
      <c r="W6" s="6"/>
      <c r="X6" s="6"/>
      <c r="Y6" s="6"/>
      <c r="Z6" s="6"/>
    </row>
    <row r="7" spans="1:26" ht="15.75">
      <c r="A7" s="162" t="s">
        <v>75</v>
      </c>
      <c r="B7" s="163">
        <v>38900000</v>
      </c>
      <c r="C7" s="164" t="s">
        <v>76</v>
      </c>
      <c r="D7" s="165">
        <v>16407500</v>
      </c>
      <c r="E7" s="82"/>
      <c r="F7" s="172" t="s">
        <v>118</v>
      </c>
      <c r="G7" s="179">
        <v>1000000</v>
      </c>
      <c r="I7" s="82"/>
      <c r="J7" s="82"/>
      <c r="K7" s="83"/>
      <c r="L7" s="14"/>
      <c r="M7" s="12"/>
      <c r="N7" s="29"/>
      <c r="O7" s="9"/>
      <c r="P7" s="2"/>
      <c r="Q7" s="1"/>
      <c r="R7" s="37"/>
      <c r="S7" s="37"/>
      <c r="T7" s="6"/>
      <c r="U7" s="6"/>
      <c r="V7" s="6"/>
      <c r="W7" s="6"/>
      <c r="X7" s="6"/>
      <c r="Y7" s="6"/>
      <c r="Z7" s="6"/>
    </row>
    <row r="8" spans="1:26" ht="16.5" thickBot="1">
      <c r="A8" s="166" t="s">
        <v>90</v>
      </c>
      <c r="B8" s="167">
        <v>0</v>
      </c>
      <c r="C8" s="168" t="s">
        <v>76</v>
      </c>
      <c r="D8" s="169">
        <v>2917500</v>
      </c>
      <c r="E8" s="105"/>
      <c r="F8" s="172" t="s">
        <v>3</v>
      </c>
      <c r="G8" s="173">
        <v>2309846</v>
      </c>
      <c r="H8" s="106" t="s">
        <v>80</v>
      </c>
      <c r="I8" s="107"/>
      <c r="J8" s="82"/>
      <c r="K8" s="83"/>
      <c r="L8" s="14"/>
      <c r="M8" s="12"/>
      <c r="N8" s="29"/>
      <c r="O8" s="10"/>
      <c r="P8" s="2"/>
      <c r="Q8" s="1"/>
      <c r="R8" s="37"/>
      <c r="S8" s="37"/>
      <c r="T8" s="6"/>
      <c r="U8" s="6"/>
      <c r="V8" s="6"/>
      <c r="W8" s="6"/>
      <c r="X8" s="6"/>
      <c r="Y8" s="6"/>
      <c r="Z8" s="6"/>
    </row>
    <row r="9" spans="1:26" ht="16.5" thickBot="1">
      <c r="A9" s="184"/>
      <c r="B9" s="184"/>
      <c r="C9" s="184"/>
      <c r="D9" s="185"/>
      <c r="E9" s="108"/>
      <c r="F9" s="172" t="s">
        <v>109</v>
      </c>
      <c r="G9" s="173">
        <v>300000</v>
      </c>
      <c r="H9" s="109"/>
      <c r="J9" s="82"/>
      <c r="K9" s="83"/>
      <c r="L9" s="14"/>
      <c r="M9" s="12"/>
      <c r="P9" s="2"/>
      <c r="Q9" s="1"/>
      <c r="R9" s="37"/>
      <c r="S9" s="37"/>
      <c r="T9" s="6"/>
      <c r="U9" s="6"/>
      <c r="V9" s="6"/>
      <c r="W9" s="6"/>
      <c r="X9" s="6"/>
      <c r="Y9" s="6"/>
      <c r="Z9" s="6"/>
    </row>
    <row r="10" spans="1:26" ht="15.75">
      <c r="A10" s="116" t="s">
        <v>55</v>
      </c>
      <c r="B10" s="186">
        <f>SUM(B5:B8)</f>
        <v>82631389</v>
      </c>
      <c r="C10" s="192"/>
      <c r="D10" s="112">
        <f>SUM(D5:D8)</f>
        <v>39909846</v>
      </c>
      <c r="E10" s="108"/>
      <c r="F10" s="172" t="s">
        <v>110</v>
      </c>
      <c r="G10" s="173">
        <v>150000</v>
      </c>
      <c r="H10" s="176"/>
      <c r="I10" s="82"/>
      <c r="J10" s="82"/>
      <c r="K10" s="83"/>
      <c r="L10" s="14"/>
      <c r="M10" s="12"/>
      <c r="N10" s="29"/>
      <c r="O10" s="9"/>
      <c r="P10" s="2"/>
      <c r="Q10" s="1"/>
      <c r="R10" s="37"/>
      <c r="S10" s="37"/>
      <c r="T10" s="6"/>
      <c r="U10" s="6"/>
      <c r="V10" s="6"/>
      <c r="W10" s="6"/>
      <c r="X10" s="6"/>
      <c r="Y10" s="6"/>
      <c r="Z10" s="6"/>
    </row>
    <row r="11" spans="1:26" ht="15.75">
      <c r="A11" s="101" t="s">
        <v>104</v>
      </c>
      <c r="B11" s="187">
        <v>7069990</v>
      </c>
      <c r="C11" s="103" t="s">
        <v>78</v>
      </c>
      <c r="D11" s="102">
        <v>3544134</v>
      </c>
      <c r="E11" s="108"/>
      <c r="F11" s="138" t="s">
        <v>63</v>
      </c>
      <c r="G11" s="139">
        <v>10325000</v>
      </c>
      <c r="H11" s="104" t="s">
        <v>6</v>
      </c>
      <c r="I11" s="82"/>
      <c r="J11" s="82"/>
      <c r="K11" s="83"/>
      <c r="L11" s="14"/>
      <c r="M11" s="12"/>
      <c r="N11" s="29"/>
      <c r="O11" s="9"/>
      <c r="P11" s="2"/>
      <c r="Q11" s="1"/>
      <c r="R11" s="37"/>
      <c r="S11" s="37"/>
      <c r="T11" s="6"/>
      <c r="U11" s="6"/>
      <c r="V11" s="6"/>
      <c r="W11" s="6"/>
      <c r="X11" s="6"/>
      <c r="Y11" s="6"/>
      <c r="Z11" s="6"/>
    </row>
    <row r="12" spans="1:26" ht="15.75">
      <c r="A12" s="111" t="s">
        <v>105</v>
      </c>
      <c r="B12" s="188"/>
      <c r="C12" s="193" t="s">
        <v>74</v>
      </c>
      <c r="D12" s="102">
        <v>572581.51</v>
      </c>
      <c r="E12" s="110"/>
      <c r="F12" s="174" t="s">
        <v>92</v>
      </c>
      <c r="G12" s="175">
        <v>2917500</v>
      </c>
      <c r="H12" s="109"/>
      <c r="I12" s="82"/>
      <c r="J12" s="82"/>
      <c r="K12" s="83"/>
      <c r="L12" s="14"/>
      <c r="M12" s="12"/>
      <c r="N12" s="29"/>
      <c r="O12" s="2"/>
      <c r="P12" s="2"/>
      <c r="Q12" s="1"/>
      <c r="R12" s="37"/>
      <c r="S12" s="37"/>
      <c r="T12" s="6"/>
      <c r="U12" s="6"/>
      <c r="V12" s="6"/>
      <c r="W12" s="6"/>
      <c r="X12" s="6"/>
      <c r="Y12" s="6"/>
      <c r="Z12" s="6"/>
    </row>
    <row r="13" spans="1:26" ht="16.5" thickBot="1">
      <c r="A13" s="101" t="s">
        <v>113</v>
      </c>
      <c r="B13" s="189"/>
      <c r="C13" s="189"/>
      <c r="D13" s="102">
        <v>750000</v>
      </c>
      <c r="E13" s="108"/>
      <c r="F13" s="180" t="s">
        <v>68</v>
      </c>
      <c r="G13" s="181">
        <v>16980081.51</v>
      </c>
      <c r="H13" s="104"/>
      <c r="I13" s="82"/>
      <c r="J13" s="82"/>
      <c r="K13" s="83"/>
      <c r="L13" s="14"/>
      <c r="M13" s="12"/>
      <c r="N13" s="29"/>
      <c r="O13" s="9"/>
      <c r="P13" s="2"/>
      <c r="Q13" s="1"/>
      <c r="R13" s="37"/>
      <c r="S13" s="37"/>
      <c r="T13" s="6"/>
      <c r="U13" s="6"/>
      <c r="V13" s="6"/>
      <c r="W13" s="6"/>
      <c r="X13" s="6"/>
      <c r="Y13" s="6"/>
      <c r="Z13" s="6"/>
    </row>
    <row r="14" spans="1:26" ht="16.5" thickBot="1">
      <c r="A14" s="113" t="s">
        <v>4</v>
      </c>
      <c r="B14" s="190">
        <f>SUM(B11+B10)</f>
        <v>89701379</v>
      </c>
      <c r="C14" s="194"/>
      <c r="D14" s="191">
        <f>SUM(D10:D13)</f>
        <v>44776561.51</v>
      </c>
      <c r="E14" s="82"/>
      <c r="F14" s="177" t="s">
        <v>7</v>
      </c>
      <c r="G14" s="178">
        <f>SUM(G4:G13)</f>
        <v>40482427.510000005</v>
      </c>
      <c r="H14" s="85"/>
      <c r="I14" s="140"/>
      <c r="J14" s="82"/>
      <c r="K14" s="83"/>
      <c r="L14" s="14"/>
      <c r="M14" s="12"/>
      <c r="N14" s="29"/>
      <c r="O14" s="2"/>
      <c r="P14" s="2"/>
      <c r="Q14" s="1"/>
      <c r="R14" s="37"/>
      <c r="S14" s="37"/>
      <c r="T14" s="6"/>
      <c r="U14" s="6"/>
      <c r="V14" s="6"/>
      <c r="W14" s="6"/>
      <c r="X14" s="6"/>
      <c r="Y14" s="6"/>
      <c r="Z14" s="6"/>
    </row>
    <row r="15" spans="1:26" ht="16.5" thickBot="1">
      <c r="A15" s="82"/>
      <c r="B15" s="82"/>
      <c r="C15" s="82"/>
      <c r="D15" s="82"/>
      <c r="E15" s="109"/>
      <c r="F15" s="83"/>
      <c r="G15" s="114"/>
      <c r="H15" s="109"/>
      <c r="I15" s="109"/>
      <c r="J15" s="82"/>
      <c r="K15" s="115"/>
      <c r="L15" s="11"/>
      <c r="M15" s="12"/>
      <c r="N15" s="29"/>
      <c r="O15" s="9"/>
      <c r="P15" s="2"/>
      <c r="Q15" s="1"/>
      <c r="R15" s="37"/>
      <c r="S15" s="37"/>
      <c r="T15" s="6"/>
      <c r="U15" s="6"/>
      <c r="V15" s="6"/>
      <c r="W15" s="6"/>
      <c r="X15" s="6"/>
      <c r="Y15" s="6"/>
      <c r="Z15" s="6"/>
    </row>
    <row r="16" spans="1:26" ht="16.5" thickBot="1">
      <c r="A16" s="116" t="s">
        <v>114</v>
      </c>
      <c r="B16" s="117">
        <v>3960000</v>
      </c>
      <c r="C16" s="118" t="s">
        <v>119</v>
      </c>
      <c r="D16" s="119">
        <v>3960000</v>
      </c>
      <c r="E16" s="82"/>
      <c r="F16" s="115" t="s">
        <v>111</v>
      </c>
      <c r="G16" s="84"/>
      <c r="H16" s="85"/>
      <c r="I16" s="82"/>
      <c r="J16" s="82"/>
      <c r="K16" s="82"/>
      <c r="L16" s="1"/>
      <c r="M16" s="1"/>
      <c r="N16" s="1"/>
      <c r="O16" s="1"/>
      <c r="P16" s="1"/>
      <c r="Q16" s="1"/>
      <c r="R16" s="37"/>
      <c r="S16" s="37"/>
      <c r="T16" s="6"/>
      <c r="U16" s="6"/>
      <c r="V16" s="6"/>
      <c r="W16" s="6"/>
      <c r="X16" s="6"/>
      <c r="Y16" s="6"/>
      <c r="Z16" s="6"/>
    </row>
    <row r="17" spans="1:26" ht="16.5" thickBot="1">
      <c r="A17" s="113" t="s">
        <v>115</v>
      </c>
      <c r="B17" s="120">
        <v>975000</v>
      </c>
      <c r="C17" s="121" t="s">
        <v>119</v>
      </c>
      <c r="D17" s="122">
        <v>975000</v>
      </c>
      <c r="E17" s="82"/>
      <c r="F17" s="123" t="s">
        <v>82</v>
      </c>
      <c r="G17" s="124"/>
      <c r="H17" s="125"/>
      <c r="I17" s="126"/>
      <c r="J17" s="127">
        <v>3400000</v>
      </c>
      <c r="K17" s="82"/>
      <c r="L17" s="1"/>
      <c r="M17" s="1"/>
      <c r="N17" s="1"/>
      <c r="O17" s="1"/>
      <c r="P17" s="1"/>
      <c r="Q17" s="1"/>
      <c r="R17" s="37"/>
      <c r="S17" s="37"/>
      <c r="T17" s="6"/>
      <c r="U17" s="6"/>
      <c r="V17" s="6"/>
      <c r="W17" s="6"/>
      <c r="X17" s="6"/>
      <c r="Y17" s="6"/>
      <c r="Z17" s="6"/>
    </row>
    <row r="18" spans="1:26" ht="16.5" thickBot="1">
      <c r="A18" s="128" t="s">
        <v>106</v>
      </c>
      <c r="B18" s="129"/>
      <c r="C18" s="126"/>
      <c r="D18" s="130">
        <f>SUM(D16:D17)</f>
        <v>4935000</v>
      </c>
      <c r="E18" s="82"/>
      <c r="F18" s="82"/>
      <c r="G18" s="82"/>
      <c r="H18" s="82"/>
      <c r="I18" s="82"/>
      <c r="J18" s="82"/>
      <c r="K18" s="82"/>
      <c r="L18" s="1"/>
      <c r="M18" s="1"/>
      <c r="N18" s="1"/>
      <c r="O18" s="1"/>
      <c r="P18" s="1"/>
      <c r="Q18" s="1"/>
      <c r="R18" s="37"/>
      <c r="S18" s="37"/>
      <c r="T18" s="6"/>
      <c r="U18" s="6"/>
      <c r="V18" s="6"/>
      <c r="W18" s="6"/>
      <c r="X18" s="6"/>
      <c r="Y18" s="6"/>
      <c r="Z18" s="6"/>
    </row>
    <row r="19" spans="1:26" ht="16.5" thickBot="1">
      <c r="A19" s="115"/>
      <c r="B19" s="131"/>
      <c r="C19" s="132"/>
      <c r="D19" s="133"/>
      <c r="E19" s="82"/>
      <c r="F19" s="197" t="s">
        <v>84</v>
      </c>
      <c r="G19" s="195"/>
      <c r="H19" s="195"/>
      <c r="I19" s="195"/>
      <c r="J19" s="195"/>
      <c r="K19" s="82"/>
      <c r="L19" s="1"/>
      <c r="M19" s="1"/>
      <c r="N19" s="1"/>
      <c r="O19" s="1"/>
      <c r="P19" s="1"/>
      <c r="Q19" s="1"/>
      <c r="R19" s="37"/>
      <c r="S19" s="37"/>
      <c r="T19" s="6"/>
      <c r="U19" s="6"/>
      <c r="V19" s="6"/>
      <c r="W19" s="6"/>
      <c r="X19" s="6"/>
      <c r="Y19" s="6"/>
      <c r="Z19" s="6"/>
    </row>
    <row r="20" spans="1:26" ht="15.75">
      <c r="A20" s="109"/>
      <c r="B20" s="109"/>
      <c r="C20" s="109"/>
      <c r="D20" s="134"/>
      <c r="E20" s="82"/>
      <c r="F20" s="198" t="s">
        <v>120</v>
      </c>
      <c r="G20" s="196"/>
      <c r="H20" s="196"/>
      <c r="I20" s="196"/>
      <c r="J20" s="196"/>
      <c r="K20" s="82"/>
      <c r="L20" s="1"/>
      <c r="M20" s="1"/>
      <c r="N20" s="1"/>
      <c r="O20" s="1"/>
      <c r="P20" s="1"/>
      <c r="Q20" s="1"/>
      <c r="R20" s="37"/>
      <c r="S20" s="37"/>
      <c r="T20" s="6"/>
      <c r="U20" s="6"/>
      <c r="V20" s="6"/>
      <c r="W20" s="6"/>
      <c r="X20" s="6"/>
      <c r="Y20" s="6"/>
      <c r="Z20" s="6"/>
    </row>
    <row r="21" spans="1:26" ht="16.5" thickBot="1">
      <c r="A21" s="109"/>
      <c r="B21" s="109"/>
      <c r="C21" s="109"/>
      <c r="D21" s="134"/>
      <c r="E21" s="82"/>
      <c r="F21" s="199">
        <v>3544134</v>
      </c>
      <c r="G21" s="135"/>
      <c r="H21" s="135"/>
      <c r="I21" s="135"/>
      <c r="J21" s="135"/>
      <c r="K21" s="82"/>
      <c r="L21" s="1"/>
      <c r="M21" s="1"/>
      <c r="N21" s="1"/>
      <c r="O21" s="1"/>
      <c r="P21" s="1"/>
      <c r="Q21" s="1"/>
      <c r="R21" s="37"/>
      <c r="S21" s="37"/>
      <c r="T21" s="6"/>
      <c r="U21" s="6"/>
      <c r="V21" s="6"/>
      <c r="W21" s="6"/>
      <c r="X21" s="6"/>
      <c r="Y21" s="6"/>
      <c r="Z21" s="6"/>
    </row>
    <row r="22" spans="1:17" ht="16.5" thickBot="1">
      <c r="A22" s="109"/>
      <c r="B22" s="109"/>
      <c r="C22" s="109"/>
      <c r="D22" s="134"/>
      <c r="E22" s="82"/>
      <c r="F22" s="135"/>
      <c r="G22" s="135"/>
      <c r="H22" s="135"/>
      <c r="I22" s="135"/>
      <c r="J22" s="135"/>
      <c r="K22" s="82"/>
      <c r="L22" s="1"/>
      <c r="M22" s="1"/>
      <c r="N22" s="1"/>
      <c r="O22" s="1"/>
      <c r="P22" s="1"/>
      <c r="Q22" s="1"/>
    </row>
    <row r="23" spans="1:17" ht="16.5" thickBot="1">
      <c r="A23" s="83"/>
      <c r="B23" s="84"/>
      <c r="C23" s="85"/>
      <c r="D23" s="82"/>
      <c r="E23" s="82"/>
      <c r="F23" s="136" t="s">
        <v>112</v>
      </c>
      <c r="G23" s="126"/>
      <c r="H23" s="137">
        <v>572581.51</v>
      </c>
      <c r="I23" s="82"/>
      <c r="J23" s="82"/>
      <c r="K23" s="82"/>
      <c r="L23" s="1"/>
      <c r="M23" s="1"/>
      <c r="N23" s="1"/>
      <c r="O23" s="1"/>
      <c r="P23" s="1"/>
      <c r="Q23" s="1"/>
    </row>
    <row r="24" spans="1:17" ht="15.75">
      <c r="A24" s="83"/>
      <c r="B24" s="84"/>
      <c r="C24" s="85"/>
      <c r="D24" s="82"/>
      <c r="E24" s="82"/>
      <c r="F24" s="82"/>
      <c r="G24" s="82"/>
      <c r="H24" s="82"/>
      <c r="I24" s="82"/>
      <c r="J24" s="82"/>
      <c r="K24" s="82"/>
      <c r="L24" s="1"/>
      <c r="M24" s="3"/>
      <c r="N24" s="1"/>
      <c r="O24" s="1"/>
      <c r="P24" s="1"/>
      <c r="Q24" s="1"/>
    </row>
    <row r="25" spans="1:17" ht="15.75">
      <c r="A25" s="14"/>
      <c r="B25" s="13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4"/>
      <c r="B26" s="13"/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s="19" customFormat="1" ht="15">
      <c r="A27" s="15" t="s">
        <v>99</v>
      </c>
      <c r="B27" s="16"/>
      <c r="C27" s="17"/>
      <c r="D27" s="16"/>
      <c r="E27" s="17"/>
      <c r="F27" s="17"/>
      <c r="G27" s="17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35"/>
      <c r="S27" s="35"/>
    </row>
    <row r="28" spans="1:19" s="20" customFormat="1" ht="15">
      <c r="A28" s="17" t="s">
        <v>8</v>
      </c>
      <c r="B28" s="16" t="s">
        <v>9</v>
      </c>
      <c r="C28" s="17">
        <v>31</v>
      </c>
      <c r="D28" s="17">
        <v>32</v>
      </c>
      <c r="E28" s="17">
        <v>33</v>
      </c>
      <c r="F28" s="17">
        <v>34</v>
      </c>
      <c r="G28" s="17" t="s">
        <v>10</v>
      </c>
      <c r="H28" s="17" t="s">
        <v>11</v>
      </c>
      <c r="I28" s="31" t="s">
        <v>12</v>
      </c>
      <c r="J28" s="17" t="s">
        <v>13</v>
      </c>
      <c r="K28" s="17" t="s">
        <v>14</v>
      </c>
      <c r="L28" s="17" t="s">
        <v>95</v>
      </c>
      <c r="M28" s="17" t="s">
        <v>15</v>
      </c>
      <c r="N28" s="17" t="s">
        <v>16</v>
      </c>
      <c r="O28" s="17" t="s">
        <v>17</v>
      </c>
      <c r="P28" s="17" t="s">
        <v>18</v>
      </c>
      <c r="Q28" s="17" t="s">
        <v>19</v>
      </c>
      <c r="R28" s="36"/>
      <c r="S28" s="36"/>
    </row>
    <row r="29" spans="1:19" s="147" customFormat="1" ht="15">
      <c r="A29" s="142">
        <v>501</v>
      </c>
      <c r="B29" s="143" t="s">
        <v>20</v>
      </c>
      <c r="C29" s="144">
        <v>-1840880.61</v>
      </c>
      <c r="D29" s="144">
        <v>-1089537.02</v>
      </c>
      <c r="E29" s="144">
        <v>-325048.43</v>
      </c>
      <c r="F29" s="144">
        <v>-37430.4</v>
      </c>
      <c r="G29" s="144">
        <v>-2752.81</v>
      </c>
      <c r="H29" s="144">
        <v>-268602.79</v>
      </c>
      <c r="I29" s="144">
        <v>0</v>
      </c>
      <c r="J29" s="144">
        <v>0</v>
      </c>
      <c r="K29" s="144">
        <v>-255858.95</v>
      </c>
      <c r="L29" s="144">
        <v>-365964.54</v>
      </c>
      <c r="M29" s="144">
        <v>-350828.5</v>
      </c>
      <c r="N29" s="144">
        <v>0</v>
      </c>
      <c r="O29" s="144">
        <v>-1104009.48</v>
      </c>
      <c r="P29" s="144">
        <v>-138159.7</v>
      </c>
      <c r="Q29" s="145">
        <f>SUM(C29:P29)</f>
        <v>-5779073.230000001</v>
      </c>
      <c r="R29" s="146"/>
      <c r="S29" s="146"/>
    </row>
    <row r="30" spans="1:19" s="147" customFormat="1" ht="15">
      <c r="A30" s="142">
        <v>502</v>
      </c>
      <c r="B30" s="143" t="s">
        <v>116</v>
      </c>
      <c r="C30" s="144">
        <v>0</v>
      </c>
      <c r="D30" s="144">
        <v>0</v>
      </c>
      <c r="E30" s="144">
        <v>0</v>
      </c>
      <c r="F30" s="144">
        <v>-45002.87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5">
        <f>SUM(C30:P30)</f>
        <v>-45002.87</v>
      </c>
      <c r="R30" s="146"/>
      <c r="S30" s="146"/>
    </row>
    <row r="31" spans="1:19" s="150" customFormat="1" ht="15">
      <c r="A31" s="148">
        <v>511</v>
      </c>
      <c r="B31" s="143" t="s">
        <v>21</v>
      </c>
      <c r="C31" s="144">
        <v>0</v>
      </c>
      <c r="D31" s="144">
        <v>-300</v>
      </c>
      <c r="E31" s="144">
        <v>-43950</v>
      </c>
      <c r="F31" s="144">
        <v>0</v>
      </c>
      <c r="G31" s="144">
        <v>-151266.78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-24100</v>
      </c>
      <c r="P31" s="144">
        <v>0</v>
      </c>
      <c r="Q31" s="145">
        <f aca="true" t="shared" si="0" ref="Q31:Q44">SUM(C31:P31)</f>
        <v>-219616.78</v>
      </c>
      <c r="R31" s="149"/>
      <c r="S31" s="146"/>
    </row>
    <row r="32" spans="1:19" s="150" customFormat="1" ht="15">
      <c r="A32" s="142">
        <v>512</v>
      </c>
      <c r="B32" s="143" t="s">
        <v>22</v>
      </c>
      <c r="C32" s="144">
        <v>-10968</v>
      </c>
      <c r="D32" s="144">
        <v>-10570</v>
      </c>
      <c r="E32" s="144">
        <v>-2260</v>
      </c>
      <c r="F32" s="144">
        <v>-89175</v>
      </c>
      <c r="G32" s="144">
        <v>0</v>
      </c>
      <c r="H32" s="144">
        <v>0</v>
      </c>
      <c r="I32" s="144">
        <v>0</v>
      </c>
      <c r="J32" s="144">
        <v>0</v>
      </c>
      <c r="K32" s="144">
        <v>-8100</v>
      </c>
      <c r="L32" s="144">
        <v>0</v>
      </c>
      <c r="M32" s="144">
        <v>0</v>
      </c>
      <c r="N32" s="144">
        <v>0</v>
      </c>
      <c r="O32" s="144">
        <v>-542533</v>
      </c>
      <c r="P32" s="144">
        <v>0</v>
      </c>
      <c r="Q32" s="145">
        <f t="shared" si="0"/>
        <v>-663606</v>
      </c>
      <c r="R32" s="149"/>
      <c r="S32" s="146"/>
    </row>
    <row r="33" spans="1:19" s="150" customFormat="1" ht="15">
      <c r="A33" s="142">
        <v>513</v>
      </c>
      <c r="B33" s="143" t="s">
        <v>23</v>
      </c>
      <c r="C33" s="144">
        <v>0</v>
      </c>
      <c r="D33" s="144">
        <v>-1035.61</v>
      </c>
      <c r="E33" s="144">
        <v>-1350</v>
      </c>
      <c r="F33" s="144">
        <v>-17593.92</v>
      </c>
      <c r="G33" s="144">
        <v>0</v>
      </c>
      <c r="H33" s="144">
        <v>0</v>
      </c>
      <c r="I33" s="144">
        <v>0</v>
      </c>
      <c r="J33" s="144">
        <v>0</v>
      </c>
      <c r="K33" s="144">
        <v>-1350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5">
        <f t="shared" si="0"/>
        <v>-21329.53</v>
      </c>
      <c r="R33" s="149"/>
      <c r="S33" s="146"/>
    </row>
    <row r="34" spans="1:19" s="150" customFormat="1" ht="15">
      <c r="A34" s="142">
        <v>518</v>
      </c>
      <c r="B34" s="143" t="s">
        <v>24</v>
      </c>
      <c r="C34" s="144">
        <v>-5390449.48</v>
      </c>
      <c r="D34" s="144">
        <v>-6014196.9</v>
      </c>
      <c r="E34" s="144">
        <v>-2719439.25</v>
      </c>
      <c r="F34" s="144">
        <v>-527243.41</v>
      </c>
      <c r="G34" s="144">
        <v>-661448.92</v>
      </c>
      <c r="H34" s="144">
        <v>0</v>
      </c>
      <c r="I34" s="144">
        <v>-1476503</v>
      </c>
      <c r="J34" s="144">
        <v>-54501.69</v>
      </c>
      <c r="K34" s="144">
        <v>-3763173.28</v>
      </c>
      <c r="L34" s="144">
        <v>-6179385.52</v>
      </c>
      <c r="M34" s="144">
        <v>-1210</v>
      </c>
      <c r="N34" s="144">
        <v>0</v>
      </c>
      <c r="O34" s="144">
        <v>-5884102.85</v>
      </c>
      <c r="P34" s="144">
        <v>-1121862.7</v>
      </c>
      <c r="Q34" s="145">
        <f t="shared" si="0"/>
        <v>-33793517.00000001</v>
      </c>
      <c r="R34" s="149">
        <v>33793517</v>
      </c>
      <c r="S34" s="149">
        <f>Q34+R34</f>
        <v>0</v>
      </c>
    </row>
    <row r="35" spans="1:19" s="150" customFormat="1" ht="15">
      <c r="A35" s="142">
        <v>521</v>
      </c>
      <c r="B35" s="143" t="s">
        <v>25</v>
      </c>
      <c r="C35" s="144">
        <v>0</v>
      </c>
      <c r="D35" s="144">
        <v>-89400</v>
      </c>
      <c r="E35" s="144">
        <v>0</v>
      </c>
      <c r="F35" s="144">
        <v>-1864613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-155000</v>
      </c>
      <c r="M35" s="144">
        <v>0</v>
      </c>
      <c r="N35" s="144">
        <v>0</v>
      </c>
      <c r="O35" s="144">
        <v>-49766</v>
      </c>
      <c r="P35" s="144">
        <v>0</v>
      </c>
      <c r="Q35" s="145">
        <f t="shared" si="0"/>
        <v>-2158779</v>
      </c>
      <c r="R35" s="149"/>
      <c r="S35" s="149"/>
    </row>
    <row r="36" spans="1:19" s="150" customFormat="1" ht="15">
      <c r="A36" s="151">
        <v>524</v>
      </c>
      <c r="B36" s="143" t="s">
        <v>26</v>
      </c>
      <c r="C36" s="144">
        <v>0</v>
      </c>
      <c r="D36" s="144">
        <v>0</v>
      </c>
      <c r="E36" s="144">
        <v>0</v>
      </c>
      <c r="F36" s="144">
        <v>-529064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5">
        <f t="shared" si="0"/>
        <v>-529064</v>
      </c>
      <c r="R36" s="149"/>
      <c r="S36" s="149"/>
    </row>
    <row r="37" spans="1:19" s="150" customFormat="1" ht="15">
      <c r="A37" s="142">
        <v>527</v>
      </c>
      <c r="B37" s="143" t="s">
        <v>27</v>
      </c>
      <c r="C37" s="144">
        <v>0</v>
      </c>
      <c r="D37" s="144">
        <v>0</v>
      </c>
      <c r="E37" s="144">
        <v>0</v>
      </c>
      <c r="F37" s="144">
        <v>-59200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5">
        <f t="shared" si="0"/>
        <v>-59200</v>
      </c>
      <c r="R37" s="149"/>
      <c r="S37" s="149"/>
    </row>
    <row r="38" spans="1:19" s="150" customFormat="1" ht="15">
      <c r="A38" s="142">
        <v>528</v>
      </c>
      <c r="B38" s="143" t="s">
        <v>65</v>
      </c>
      <c r="C38" s="144">
        <v>0</v>
      </c>
      <c r="D38" s="144">
        <v>0</v>
      </c>
      <c r="E38" s="144">
        <v>0</v>
      </c>
      <c r="F38" s="144">
        <v>-9900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5">
        <f t="shared" si="0"/>
        <v>-9900</v>
      </c>
      <c r="R38" s="149"/>
      <c r="S38" s="149"/>
    </row>
    <row r="39" spans="1:19" s="150" customFormat="1" ht="15" hidden="1">
      <c r="A39" s="142">
        <v>538</v>
      </c>
      <c r="B39" s="143" t="s">
        <v>69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5">
        <f t="shared" si="0"/>
        <v>0</v>
      </c>
      <c r="R39" s="149"/>
      <c r="S39" s="149"/>
    </row>
    <row r="40" spans="1:19" s="150" customFormat="1" ht="15">
      <c r="A40" s="142">
        <v>544</v>
      </c>
      <c r="B40" s="143" t="s">
        <v>28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-57134</v>
      </c>
      <c r="N40" s="144">
        <v>0</v>
      </c>
      <c r="O40" s="144">
        <v>0</v>
      </c>
      <c r="P40" s="144">
        <v>0</v>
      </c>
      <c r="Q40" s="145">
        <f t="shared" si="0"/>
        <v>-57134</v>
      </c>
      <c r="R40" s="149"/>
      <c r="S40" s="149"/>
    </row>
    <row r="41" spans="1:19" s="150" customFormat="1" ht="15">
      <c r="A41" s="142">
        <v>545</v>
      </c>
      <c r="B41" s="143" t="s">
        <v>29</v>
      </c>
      <c r="C41" s="144">
        <v>-8960.16</v>
      </c>
      <c r="D41" s="144">
        <v>0</v>
      </c>
      <c r="E41" s="144">
        <v>-4046.68</v>
      </c>
      <c r="F41" s="144">
        <v>-881.5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-28109.01</v>
      </c>
      <c r="M41" s="144">
        <v>0</v>
      </c>
      <c r="N41" s="144">
        <v>0</v>
      </c>
      <c r="O41" s="144">
        <v>-602.57</v>
      </c>
      <c r="P41" s="144">
        <v>-395</v>
      </c>
      <c r="Q41" s="145">
        <f t="shared" si="0"/>
        <v>-42994.92</v>
      </c>
      <c r="R41" s="149"/>
      <c r="S41" s="149"/>
    </row>
    <row r="42" spans="1:19" s="150" customFormat="1" ht="15">
      <c r="A42" s="142">
        <v>549</v>
      </c>
      <c r="B42" s="143" t="s">
        <v>30</v>
      </c>
      <c r="C42" s="144">
        <v>-688217.82</v>
      </c>
      <c r="D42" s="144">
        <v>-252922.74</v>
      </c>
      <c r="E42" s="144">
        <v>-39794.63</v>
      </c>
      <c r="F42" s="144">
        <v>-23335.68</v>
      </c>
      <c r="G42" s="144">
        <v>-43494.44</v>
      </c>
      <c r="H42" s="144">
        <v>-726</v>
      </c>
      <c r="I42" s="144">
        <v>0</v>
      </c>
      <c r="J42" s="144">
        <v>0</v>
      </c>
      <c r="K42" s="144">
        <v>0</v>
      </c>
      <c r="L42" s="144">
        <v>-40219</v>
      </c>
      <c r="M42" s="144">
        <v>-106200</v>
      </c>
      <c r="N42" s="144">
        <v>0</v>
      </c>
      <c r="O42" s="144">
        <v>-31101.41</v>
      </c>
      <c r="P42" s="144">
        <v>-1273.98</v>
      </c>
      <c r="Q42" s="145">
        <f t="shared" si="0"/>
        <v>-1227285.7</v>
      </c>
      <c r="R42" s="149">
        <v>1227285.7</v>
      </c>
      <c r="S42" s="149">
        <f>R42+Q42</f>
        <v>0</v>
      </c>
    </row>
    <row r="43" spans="1:19" s="150" customFormat="1" ht="15">
      <c r="A43" s="142">
        <v>551</v>
      </c>
      <c r="B43" s="143" t="s">
        <v>93</v>
      </c>
      <c r="C43" s="144">
        <v>0</v>
      </c>
      <c r="D43" s="144">
        <v>0</v>
      </c>
      <c r="E43" s="144">
        <v>0</v>
      </c>
      <c r="F43" s="144">
        <v>-560433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5">
        <f t="shared" si="0"/>
        <v>-560433</v>
      </c>
      <c r="R43" s="149"/>
      <c r="S43" s="149"/>
    </row>
    <row r="44" spans="1:19" s="150" customFormat="1" ht="15">
      <c r="A44" s="142">
        <v>591</v>
      </c>
      <c r="B44" s="143" t="s">
        <v>117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-191710</v>
      </c>
      <c r="N44" s="144">
        <v>0</v>
      </c>
      <c r="O44" s="144">
        <v>0</v>
      </c>
      <c r="P44" s="144">
        <v>0</v>
      </c>
      <c r="Q44" s="145">
        <f t="shared" si="0"/>
        <v>-191710</v>
      </c>
      <c r="R44" s="149"/>
      <c r="S44" s="149"/>
    </row>
    <row r="45" spans="1:19" s="19" customFormat="1" ht="15">
      <c r="A45" s="16"/>
      <c r="B45" s="23" t="s">
        <v>31</v>
      </c>
      <c r="C45" s="21">
        <f>SUM(C29:C43)</f>
        <v>-7939476.070000001</v>
      </c>
      <c r="D45" s="21">
        <f>SUM(D29:D43)</f>
        <v>-7457962.2700000005</v>
      </c>
      <c r="E45" s="21">
        <f>SUM(E29:E43)</f>
        <v>-3135888.99</v>
      </c>
      <c r="F45" s="21">
        <f>SUM(F29:F43)</f>
        <v>-3763872.7800000003</v>
      </c>
      <c r="G45" s="21">
        <f aca="true" t="shared" si="1" ref="G45:P45">SUM(G29:G44)</f>
        <v>-858962.95</v>
      </c>
      <c r="H45" s="21">
        <f t="shared" si="1"/>
        <v>-269328.79</v>
      </c>
      <c r="I45" s="21">
        <f t="shared" si="1"/>
        <v>-1476503</v>
      </c>
      <c r="J45" s="21">
        <f t="shared" si="1"/>
        <v>-54501.69</v>
      </c>
      <c r="K45" s="21">
        <f t="shared" si="1"/>
        <v>-4028482.23</v>
      </c>
      <c r="L45" s="21">
        <f t="shared" si="1"/>
        <v>-6768678.069999999</v>
      </c>
      <c r="M45" s="21">
        <f t="shared" si="1"/>
        <v>-707082.5</v>
      </c>
      <c r="N45" s="21">
        <f t="shared" si="1"/>
        <v>0</v>
      </c>
      <c r="O45" s="21">
        <f t="shared" si="1"/>
        <v>-7636215.3100000005</v>
      </c>
      <c r="P45" s="21">
        <f t="shared" si="1"/>
        <v>-1261691.38</v>
      </c>
      <c r="Q45" s="21">
        <f>SUM(C45:P45)</f>
        <v>-45358646.03000001</v>
      </c>
      <c r="R45" s="35">
        <v>45358646.03</v>
      </c>
      <c r="S45" s="35">
        <f>Q45+R45</f>
        <v>0</v>
      </c>
    </row>
    <row r="46" spans="1:19" s="19" customFormat="1" ht="15">
      <c r="A46" s="16"/>
      <c r="B46" s="16"/>
      <c r="C46" s="32"/>
      <c r="D46" s="33"/>
      <c r="E46" s="32"/>
      <c r="F46" s="32"/>
      <c r="G46" s="32"/>
      <c r="H46" s="32"/>
      <c r="I46" s="34"/>
      <c r="J46" s="34"/>
      <c r="K46" s="34"/>
      <c r="L46" s="34"/>
      <c r="M46" s="34"/>
      <c r="N46" s="34"/>
      <c r="O46" s="34"/>
      <c r="P46" s="34"/>
      <c r="Q46" s="24"/>
      <c r="R46" s="35"/>
      <c r="S46" s="35"/>
    </row>
    <row r="47" spans="1:19" s="150" customFormat="1" ht="15">
      <c r="A47" s="142">
        <v>602</v>
      </c>
      <c r="B47" s="143" t="s">
        <v>88</v>
      </c>
      <c r="C47" s="144">
        <v>391313.59</v>
      </c>
      <c r="D47" s="144">
        <v>372474.34</v>
      </c>
      <c r="E47" s="144">
        <v>30178.32</v>
      </c>
      <c r="F47" s="152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315900</v>
      </c>
      <c r="L47" s="144">
        <v>1164947.61</v>
      </c>
      <c r="M47" s="144">
        <v>0</v>
      </c>
      <c r="N47" s="144">
        <v>0</v>
      </c>
      <c r="O47" s="144">
        <v>112380</v>
      </c>
      <c r="P47" s="144">
        <v>0</v>
      </c>
      <c r="Q47" s="145">
        <f aca="true" t="shared" si="2" ref="Q47:Q54">SUM(C47:P47)</f>
        <v>2387193.8600000003</v>
      </c>
      <c r="R47" s="149"/>
      <c r="S47" s="149"/>
    </row>
    <row r="48" spans="1:19" s="150" customFormat="1" ht="15">
      <c r="A48" s="142">
        <v>644</v>
      </c>
      <c r="B48" s="143" t="s">
        <v>28</v>
      </c>
      <c r="C48" s="144">
        <v>0</v>
      </c>
      <c r="D48" s="144">
        <v>0</v>
      </c>
      <c r="E48" s="144">
        <v>0</v>
      </c>
      <c r="F48" s="144">
        <v>52033.98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5">
        <f t="shared" si="2"/>
        <v>52033.98</v>
      </c>
      <c r="R48" s="149"/>
      <c r="S48" s="149"/>
    </row>
    <row r="49" spans="1:19" s="150" customFormat="1" ht="15">
      <c r="A49" s="142">
        <v>645</v>
      </c>
      <c r="B49" s="143" t="s">
        <v>64</v>
      </c>
      <c r="C49" s="144">
        <v>0</v>
      </c>
      <c r="D49" s="144">
        <v>0</v>
      </c>
      <c r="E49" s="144">
        <v>8991.94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5">
        <f t="shared" si="2"/>
        <v>8991.94</v>
      </c>
      <c r="R49" s="149"/>
      <c r="S49" s="149"/>
    </row>
    <row r="50" spans="1:19" s="150" customFormat="1" ht="15">
      <c r="A50" s="142">
        <v>649</v>
      </c>
      <c r="B50" s="143" t="s">
        <v>32</v>
      </c>
      <c r="C50" s="144">
        <v>2405.56</v>
      </c>
      <c r="D50" s="144">
        <v>0.01</v>
      </c>
      <c r="E50" s="144">
        <v>0</v>
      </c>
      <c r="F50" s="144">
        <v>771385.21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132040.5</v>
      </c>
      <c r="N50" s="144">
        <v>0</v>
      </c>
      <c r="O50" s="144">
        <v>0</v>
      </c>
      <c r="P50" s="144">
        <v>0</v>
      </c>
      <c r="Q50" s="145">
        <f t="shared" si="2"/>
        <v>905831.2799999999</v>
      </c>
      <c r="R50" s="149"/>
      <c r="S50" s="149"/>
    </row>
    <row r="51" spans="1:19" s="150" customFormat="1" ht="15">
      <c r="A51" s="142">
        <v>654</v>
      </c>
      <c r="B51" s="143" t="s">
        <v>94</v>
      </c>
      <c r="C51" s="144">
        <v>68196.7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5">
        <f t="shared" si="2"/>
        <v>68196.7</v>
      </c>
      <c r="R51" s="149"/>
      <c r="S51" s="149"/>
    </row>
    <row r="52" spans="1:19" s="150" customFormat="1" ht="15">
      <c r="A52" s="142">
        <v>682</v>
      </c>
      <c r="B52" s="143" t="s">
        <v>70</v>
      </c>
      <c r="C52" s="144">
        <v>174076.8</v>
      </c>
      <c r="D52" s="144">
        <v>750000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5">
        <f t="shared" si="2"/>
        <v>924076.8</v>
      </c>
      <c r="R52" s="149"/>
      <c r="S52" s="149"/>
    </row>
    <row r="53" spans="1:19" s="150" customFormat="1" ht="15">
      <c r="A53" s="148">
        <v>684</v>
      </c>
      <c r="B53" s="153" t="s">
        <v>34</v>
      </c>
      <c r="C53" s="144">
        <v>0</v>
      </c>
      <c r="D53" s="144">
        <v>0</v>
      </c>
      <c r="E53" s="144">
        <v>0</v>
      </c>
      <c r="F53" s="144">
        <v>31500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5">
        <f t="shared" si="2"/>
        <v>31500</v>
      </c>
      <c r="R53" s="149"/>
      <c r="S53" s="149"/>
    </row>
    <row r="54" spans="1:19" s="150" customFormat="1" ht="15">
      <c r="A54" s="142">
        <v>691</v>
      </c>
      <c r="B54" s="143" t="s">
        <v>35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4935000</v>
      </c>
      <c r="M54" s="144">
        <v>0</v>
      </c>
      <c r="N54" s="144">
        <v>35878930.01</v>
      </c>
      <c r="O54" s="144">
        <v>0</v>
      </c>
      <c r="P54" s="144">
        <v>0</v>
      </c>
      <c r="Q54" s="145">
        <f t="shared" si="2"/>
        <v>40813930.01</v>
      </c>
      <c r="R54" s="149"/>
      <c r="S54" s="149"/>
    </row>
    <row r="55" spans="1:19" s="19" customFormat="1" ht="15">
      <c r="A55" s="16"/>
      <c r="B55" s="23" t="s">
        <v>36</v>
      </c>
      <c r="C55" s="21">
        <f>SUM(C47:C54)</f>
        <v>635992.65</v>
      </c>
      <c r="D55" s="21">
        <f>SUM(D47:D54)</f>
        <v>1122474.35</v>
      </c>
      <c r="E55" s="21">
        <f>SUM(E47:E54)</f>
        <v>39170.26</v>
      </c>
      <c r="F55" s="21">
        <f>SUM(F47:F54)</f>
        <v>854919.19</v>
      </c>
      <c r="G55" s="21">
        <f>SUM(G47:G54)</f>
        <v>0</v>
      </c>
      <c r="H55" s="21">
        <v>0</v>
      </c>
      <c r="I55" s="21">
        <f>SUM(I47:I54)</f>
        <v>0</v>
      </c>
      <c r="J55" s="21">
        <v>0</v>
      </c>
      <c r="K55" s="21">
        <f aca="true" t="shared" si="3" ref="K55:Q55">SUM(K47:K54)</f>
        <v>315900</v>
      </c>
      <c r="L55" s="21">
        <f>SUM(L47:L54)</f>
        <v>6099947.61</v>
      </c>
      <c r="M55" s="21">
        <f t="shared" si="3"/>
        <v>132040.5</v>
      </c>
      <c r="N55" s="21">
        <f t="shared" si="3"/>
        <v>35878930.01</v>
      </c>
      <c r="O55" s="21">
        <f t="shared" si="3"/>
        <v>112380</v>
      </c>
      <c r="P55" s="21">
        <f t="shared" si="3"/>
        <v>0</v>
      </c>
      <c r="Q55" s="21">
        <f t="shared" si="3"/>
        <v>45191754.57</v>
      </c>
      <c r="R55" s="35">
        <v>45191754.57</v>
      </c>
      <c r="S55" s="35">
        <f>R55-Q55</f>
        <v>0</v>
      </c>
    </row>
    <row r="56" spans="1:17" s="26" customFormat="1" ht="15.75">
      <c r="A56" s="18"/>
      <c r="B56" s="18"/>
      <c r="C56" s="27"/>
      <c r="D56" s="22"/>
      <c r="E56" s="27"/>
      <c r="F56" s="25"/>
      <c r="G56" s="25"/>
      <c r="H56" s="25"/>
      <c r="I56" s="18"/>
      <c r="J56" s="18"/>
      <c r="K56" s="22"/>
      <c r="L56" s="22"/>
      <c r="M56" s="18"/>
      <c r="N56" s="18"/>
      <c r="O56" s="22"/>
      <c r="P56" s="18"/>
      <c r="Q56" s="18"/>
    </row>
    <row r="57" spans="1:17" s="26" customFormat="1" ht="15.75">
      <c r="A57" s="5" t="s">
        <v>37</v>
      </c>
      <c r="B57" s="18"/>
      <c r="C57" s="25"/>
      <c r="D57" s="18"/>
      <c r="E57" s="25"/>
      <c r="F57" s="27"/>
      <c r="G57" s="25"/>
      <c r="H57" s="25"/>
      <c r="I57" s="18"/>
      <c r="J57" s="18"/>
      <c r="K57" s="18"/>
      <c r="L57" s="18"/>
      <c r="M57" s="18"/>
      <c r="N57" s="18"/>
      <c r="O57" s="18"/>
      <c r="P57" s="18"/>
      <c r="Q57" s="18"/>
    </row>
    <row r="58" spans="1:17" s="26" customFormat="1" ht="15.75">
      <c r="A58" s="5" t="s">
        <v>38</v>
      </c>
      <c r="B58" s="18"/>
      <c r="C58" s="27"/>
      <c r="D58" s="18"/>
      <c r="E58" s="27"/>
      <c r="F58" s="25"/>
      <c r="G58" s="25"/>
      <c r="H58" s="25"/>
      <c r="I58" s="18"/>
      <c r="J58" s="18"/>
      <c r="K58" s="18"/>
      <c r="L58" s="18">
        <v>34</v>
      </c>
      <c r="M58" s="18"/>
      <c r="N58" s="18"/>
      <c r="O58" s="18"/>
      <c r="P58" s="18"/>
      <c r="Q58" s="18"/>
    </row>
    <row r="59" spans="1:17" s="26" customFormat="1" ht="15.75">
      <c r="A59" s="5" t="s">
        <v>39</v>
      </c>
      <c r="B59" s="18"/>
      <c r="C59" s="25"/>
      <c r="D59" s="18"/>
      <c r="E59" s="25"/>
      <c r="F59" s="25"/>
      <c r="G59" s="25"/>
      <c r="H59" s="25"/>
      <c r="I59" s="18"/>
      <c r="J59" s="18"/>
      <c r="K59" s="18"/>
      <c r="L59" s="22"/>
      <c r="M59" s="18"/>
      <c r="N59" s="18"/>
      <c r="O59" s="18"/>
      <c r="P59" s="18"/>
      <c r="Q59" s="18"/>
    </row>
    <row r="60" spans="1:17" s="26" customFormat="1" ht="15.75">
      <c r="A60" s="5" t="s">
        <v>40</v>
      </c>
      <c r="B60" s="18"/>
      <c r="C60" s="25"/>
      <c r="D60" s="18"/>
      <c r="E60" s="25"/>
      <c r="F60" s="25"/>
      <c r="G60" s="25"/>
      <c r="H60" s="25"/>
      <c r="I60" s="18"/>
      <c r="J60" s="18"/>
      <c r="K60" s="18"/>
      <c r="L60" s="18"/>
      <c r="M60" s="18"/>
      <c r="N60" s="18"/>
      <c r="O60" s="18"/>
      <c r="P60" s="18"/>
      <c r="Q60" s="18"/>
    </row>
    <row r="61" spans="1:17" s="26" customFormat="1" ht="15.75">
      <c r="A61" s="5" t="s">
        <v>96</v>
      </c>
      <c r="B61" s="18"/>
      <c r="C61" s="25"/>
      <c r="D61" s="18"/>
      <c r="E61" s="25"/>
      <c r="F61" s="25"/>
      <c r="G61" s="25"/>
      <c r="H61" s="25"/>
      <c r="I61" s="18"/>
      <c r="J61" s="18"/>
      <c r="K61" s="18"/>
      <c r="L61" s="18"/>
      <c r="M61" s="18"/>
      <c r="N61" s="18"/>
      <c r="O61" s="18"/>
      <c r="P61" s="18"/>
      <c r="Q61" s="18"/>
    </row>
    <row r="62" spans="1:17" s="26" customFormat="1" ht="15.75">
      <c r="A62" s="5" t="s">
        <v>41</v>
      </c>
      <c r="B62" s="18"/>
      <c r="C62" s="25"/>
      <c r="D62" s="18"/>
      <c r="E62" s="25"/>
      <c r="F62" s="86"/>
      <c r="G62" s="86"/>
      <c r="H62" s="86"/>
      <c r="I62" s="87"/>
      <c r="J62" s="18"/>
      <c r="K62" s="18"/>
      <c r="L62" s="18"/>
      <c r="M62" s="18"/>
      <c r="N62" s="18"/>
      <c r="O62" s="18"/>
      <c r="P62" s="18"/>
      <c r="Q62" s="18"/>
    </row>
    <row r="63" spans="1:17" s="26" customFormat="1" ht="15.75">
      <c r="A63" s="5" t="s">
        <v>42</v>
      </c>
      <c r="B63" s="18"/>
      <c r="C63" s="25"/>
      <c r="D63" s="18"/>
      <c r="E63" s="25"/>
      <c r="F63" s="86"/>
      <c r="G63" s="86"/>
      <c r="H63" s="86"/>
      <c r="I63" s="87"/>
      <c r="J63" s="18"/>
      <c r="K63" s="18"/>
      <c r="L63" s="18"/>
      <c r="M63" s="18"/>
      <c r="N63" s="18"/>
      <c r="O63" s="18"/>
      <c r="P63" s="18"/>
      <c r="Q63" s="18"/>
    </row>
    <row r="64" spans="1:17" s="26" customFormat="1" ht="18.75">
      <c r="A64" s="5" t="s">
        <v>43</v>
      </c>
      <c r="B64" s="18"/>
      <c r="C64" s="25"/>
      <c r="D64" s="18"/>
      <c r="E64" s="25"/>
      <c r="F64" s="88"/>
      <c r="G64" s="88"/>
      <c r="H64" s="86"/>
      <c r="I64" s="64"/>
      <c r="J64" s="18"/>
      <c r="K64" s="18"/>
      <c r="L64" s="18"/>
      <c r="M64" s="18"/>
      <c r="N64" s="18"/>
      <c r="O64" s="18"/>
      <c r="P64" s="18"/>
      <c r="Q64" s="18"/>
    </row>
    <row r="65" spans="1:17" s="26" customFormat="1" ht="15.75">
      <c r="A65" s="5" t="s">
        <v>44</v>
      </c>
      <c r="B65" s="18"/>
      <c r="C65" s="25"/>
      <c r="D65" s="18"/>
      <c r="E65" s="25"/>
      <c r="F65" s="86"/>
      <c r="G65" s="86"/>
      <c r="H65" s="86"/>
      <c r="I65" s="86"/>
      <c r="J65" s="18"/>
      <c r="K65" s="18"/>
      <c r="L65" s="18"/>
      <c r="M65" s="18"/>
      <c r="N65" s="18"/>
      <c r="O65" s="18"/>
      <c r="P65" s="18"/>
      <c r="Q65" s="18"/>
    </row>
    <row r="66" spans="1:17" s="26" customFormat="1" ht="15.75">
      <c r="A66" s="5" t="s">
        <v>45</v>
      </c>
      <c r="B66" s="18"/>
      <c r="C66" s="25"/>
      <c r="D66" s="18"/>
      <c r="E66" s="25"/>
      <c r="F66" s="89"/>
      <c r="G66" s="89"/>
      <c r="H66" s="86"/>
      <c r="I66" s="90"/>
      <c r="J66" s="18"/>
      <c r="K66" s="18"/>
      <c r="L66" s="18"/>
      <c r="M66" s="18"/>
      <c r="N66" s="18"/>
      <c r="O66" s="18"/>
      <c r="P66" s="18"/>
      <c r="Q66" s="18"/>
    </row>
    <row r="67" spans="1:17" s="26" customFormat="1" ht="15.75">
      <c r="A67" s="5" t="s">
        <v>103</v>
      </c>
      <c r="B67" s="18"/>
      <c r="C67" s="25"/>
      <c r="D67" s="18"/>
      <c r="E67" s="25"/>
      <c r="F67" s="86"/>
      <c r="G67" s="86"/>
      <c r="H67" s="86"/>
      <c r="I67" s="87"/>
      <c r="J67" s="18"/>
      <c r="K67" s="18"/>
      <c r="L67" s="18"/>
      <c r="M67" s="18"/>
      <c r="N67" s="18"/>
      <c r="O67" s="18"/>
      <c r="P67" s="18"/>
      <c r="Q67" s="18"/>
    </row>
    <row r="68" spans="1:17" s="26" customFormat="1" ht="15.75">
      <c r="A68" s="5" t="s">
        <v>46</v>
      </c>
      <c r="B68" s="18"/>
      <c r="C68" s="25"/>
      <c r="D68" s="18"/>
      <c r="E68" s="25"/>
      <c r="F68" s="86"/>
      <c r="G68" s="86"/>
      <c r="H68" s="86"/>
      <c r="I68" s="87"/>
      <c r="J68" s="18"/>
      <c r="K68" s="18"/>
      <c r="L68" s="18"/>
      <c r="M68" s="18"/>
      <c r="N68" s="18"/>
      <c r="O68" s="18"/>
      <c r="P68" s="18"/>
      <c r="Q68" s="18"/>
    </row>
    <row r="69" spans="1:17" s="26" customFormat="1" ht="15.75">
      <c r="A69" s="5" t="s">
        <v>67</v>
      </c>
      <c r="B69" s="18"/>
      <c r="C69" s="25"/>
      <c r="D69" s="18"/>
      <c r="E69" s="25"/>
      <c r="F69" s="86"/>
      <c r="G69" s="86"/>
      <c r="H69" s="86"/>
      <c r="I69" s="87"/>
      <c r="J69" s="18"/>
      <c r="K69" s="18"/>
      <c r="L69" s="18"/>
      <c r="M69" s="18"/>
      <c r="N69" s="18"/>
      <c r="O69" s="18"/>
      <c r="P69" s="18"/>
      <c r="Q69" s="18"/>
    </row>
    <row r="70" spans="1:17" s="26" customFormat="1" ht="18.75">
      <c r="A70" s="5" t="s">
        <v>47</v>
      </c>
      <c r="B70" s="18"/>
      <c r="C70" s="25"/>
      <c r="D70" s="18"/>
      <c r="E70" s="25"/>
      <c r="F70" s="86"/>
      <c r="G70" s="86"/>
      <c r="H70" s="64"/>
      <c r="I70" s="87"/>
      <c r="J70" s="18"/>
      <c r="K70" s="18"/>
      <c r="L70" s="18"/>
      <c r="M70" s="18"/>
      <c r="N70" s="18"/>
      <c r="O70" s="18"/>
      <c r="P70" s="18"/>
      <c r="Q70" s="18"/>
    </row>
    <row r="71" spans="1:17" s="26" customFormat="1" ht="15.75">
      <c r="A71" s="5" t="s">
        <v>85</v>
      </c>
      <c r="B71" s="18"/>
      <c r="C71" s="25"/>
      <c r="D71" s="18"/>
      <c r="E71" s="25"/>
      <c r="F71" s="86"/>
      <c r="G71" s="86"/>
      <c r="H71" s="89"/>
      <c r="I71" s="87"/>
      <c r="J71" s="18"/>
      <c r="K71" s="18"/>
      <c r="L71" s="18"/>
      <c r="M71" s="18"/>
      <c r="N71" s="18"/>
      <c r="O71" s="18"/>
      <c r="P71" s="18"/>
      <c r="Q71" s="18"/>
    </row>
    <row r="72" spans="1:17" s="26" customFormat="1" ht="15.75">
      <c r="A72" s="18"/>
      <c r="B72" s="18"/>
      <c r="C72" s="25"/>
      <c r="D72" s="18"/>
      <c r="E72" s="25"/>
      <c r="F72" s="86"/>
      <c r="G72" s="86"/>
      <c r="H72" s="86"/>
      <c r="I72" s="87"/>
      <c r="J72" s="18"/>
      <c r="K72" s="18"/>
      <c r="L72" s="18"/>
      <c r="M72" s="18"/>
      <c r="N72" s="18"/>
      <c r="O72" s="18"/>
      <c r="P72" s="18"/>
      <c r="Q72" s="18"/>
    </row>
    <row r="73" spans="1:20" s="26" customFormat="1" ht="15.75">
      <c r="A73" s="18"/>
      <c r="B73" s="18"/>
      <c r="C73" s="25"/>
      <c r="D73" s="18"/>
      <c r="E73" s="25"/>
      <c r="F73" s="25"/>
      <c r="G73" s="25"/>
      <c r="H73" s="25"/>
      <c r="I73" s="18"/>
      <c r="J73" s="18"/>
      <c r="K73" s="18"/>
      <c r="L73" s="18"/>
      <c r="M73" s="18"/>
      <c r="N73" s="18"/>
      <c r="O73" s="18"/>
      <c r="P73" s="18"/>
      <c r="Q73" s="18"/>
      <c r="R73" s="38"/>
      <c r="S73" s="38"/>
      <c r="T73" s="38"/>
    </row>
    <row r="74" spans="1:20" s="26" customFormat="1" ht="15.75">
      <c r="A74" s="18"/>
      <c r="B74" s="18"/>
      <c r="C74" s="25"/>
      <c r="D74" s="18"/>
      <c r="E74" s="25"/>
      <c r="F74" s="25"/>
      <c r="G74" s="25"/>
      <c r="H74" s="25"/>
      <c r="I74" s="18"/>
      <c r="J74" s="18"/>
      <c r="K74" s="18"/>
      <c r="L74" s="18"/>
      <c r="M74" s="18"/>
      <c r="N74" s="18"/>
      <c r="O74" s="18"/>
      <c r="P74" s="18"/>
      <c r="Q74" s="18"/>
      <c r="R74" s="38"/>
      <c r="S74" s="38"/>
      <c r="T74" s="38"/>
    </row>
    <row r="75" spans="1:20" s="26" customFormat="1" ht="15.75">
      <c r="A75" s="18"/>
      <c r="B75" s="18"/>
      <c r="C75" s="25"/>
      <c r="D75" s="18"/>
      <c r="E75" s="25"/>
      <c r="F75" s="25"/>
      <c r="G75" s="25"/>
      <c r="H75" s="25"/>
      <c r="I75" s="18"/>
      <c r="J75" s="18"/>
      <c r="K75" s="18"/>
      <c r="L75" s="18"/>
      <c r="M75" s="18"/>
      <c r="N75" s="18"/>
      <c r="O75" s="18"/>
      <c r="P75" s="18"/>
      <c r="Q75" s="18"/>
      <c r="R75" s="38"/>
      <c r="S75" s="38"/>
      <c r="T75" s="38"/>
    </row>
    <row r="76" spans="2:20" ht="18.75">
      <c r="B76" s="43" t="s">
        <v>100</v>
      </c>
      <c r="C76" s="39"/>
      <c r="D76" s="39"/>
      <c r="E76" s="39"/>
      <c r="F76" s="39"/>
      <c r="G76" s="39"/>
      <c r="H76" s="39"/>
      <c r="I76" s="39"/>
      <c r="J76" s="39"/>
      <c r="K76" s="1"/>
      <c r="L76" s="1"/>
      <c r="M76" s="1"/>
      <c r="N76" s="1"/>
      <c r="O76" s="1"/>
      <c r="P76" s="1"/>
      <c r="Q76" s="1"/>
      <c r="R76" s="37"/>
      <c r="S76" s="37"/>
      <c r="T76" s="6"/>
    </row>
    <row r="77" spans="2:20" ht="19.5" thickBot="1">
      <c r="B77" s="39"/>
      <c r="C77" s="44"/>
      <c r="D77" s="44"/>
      <c r="E77" s="44"/>
      <c r="F77" s="45"/>
      <c r="G77" s="39"/>
      <c r="H77" s="39"/>
      <c r="I77" s="39"/>
      <c r="J77" s="39"/>
      <c r="K77" s="1"/>
      <c r="L77" s="1"/>
      <c r="M77" s="1"/>
      <c r="N77" s="1"/>
      <c r="O77" s="1"/>
      <c r="P77" s="1"/>
      <c r="Q77" s="1"/>
      <c r="R77" s="37"/>
      <c r="S77" s="37"/>
      <c r="T77" s="6"/>
    </row>
    <row r="78" spans="2:20" ht="18.75">
      <c r="B78" s="40"/>
      <c r="C78" s="46" t="s">
        <v>48</v>
      </c>
      <c r="D78" s="47" t="s">
        <v>49</v>
      </c>
      <c r="E78" s="48" t="s">
        <v>50</v>
      </c>
      <c r="F78" s="49"/>
      <c r="G78" s="50" t="s">
        <v>89</v>
      </c>
      <c r="H78" s="51" t="s">
        <v>101</v>
      </c>
      <c r="I78" s="52" t="s">
        <v>102</v>
      </c>
      <c r="J78" s="53"/>
      <c r="M78" s="1"/>
      <c r="N78" s="1"/>
      <c r="O78" s="1"/>
      <c r="P78" s="1"/>
      <c r="Q78" s="1"/>
      <c r="R78" s="37"/>
      <c r="S78" s="37"/>
      <c r="T78" s="6"/>
    </row>
    <row r="79" spans="2:20" ht="19.5" thickBot="1">
      <c r="B79" s="54" t="s">
        <v>51</v>
      </c>
      <c r="C79" s="55" t="s">
        <v>52</v>
      </c>
      <c r="D79" s="56" t="s">
        <v>53</v>
      </c>
      <c r="E79" s="57" t="s">
        <v>33</v>
      </c>
      <c r="F79" s="58" t="s">
        <v>54</v>
      </c>
      <c r="G79" s="59" t="s">
        <v>4</v>
      </c>
      <c r="H79" s="60" t="s">
        <v>4</v>
      </c>
      <c r="I79" s="61" t="s">
        <v>55</v>
      </c>
      <c r="J79" s="62"/>
      <c r="M79" s="1"/>
      <c r="N79" s="1"/>
      <c r="O79" s="1"/>
      <c r="P79" s="1"/>
      <c r="Q79" s="1"/>
      <c r="R79" s="37"/>
      <c r="S79" s="37"/>
      <c r="T79" s="6"/>
    </row>
    <row r="80" spans="2:20" ht="18.75">
      <c r="B80" s="54" t="s">
        <v>56</v>
      </c>
      <c r="C80" s="200">
        <v>8537234.18</v>
      </c>
      <c r="D80" s="201">
        <f>C80/(C84/100)</f>
        <v>40.943730544968695</v>
      </c>
      <c r="E80" s="202">
        <v>0</v>
      </c>
      <c r="F80" s="203">
        <v>3553492.65</v>
      </c>
      <c r="G80" s="210">
        <f>C80+E80+F80</f>
        <v>12090726.83</v>
      </c>
      <c r="H80" s="216">
        <v>-8406116.77</v>
      </c>
      <c r="I80" s="218">
        <f>G80+H80</f>
        <v>3684610.0600000005</v>
      </c>
      <c r="J80" s="219" t="s">
        <v>56</v>
      </c>
      <c r="M80" s="1"/>
      <c r="N80" s="3"/>
      <c r="O80" s="1"/>
      <c r="P80" s="1"/>
      <c r="Q80" s="1"/>
      <c r="R80" s="37"/>
      <c r="S80" s="37"/>
      <c r="T80" s="6"/>
    </row>
    <row r="81" spans="2:20" ht="18.75">
      <c r="B81" s="54" t="s">
        <v>121</v>
      </c>
      <c r="C81" s="235">
        <v>2300000</v>
      </c>
      <c r="D81" s="201">
        <f>C81/(C84/100)</f>
        <v>11.030572462688145</v>
      </c>
      <c r="E81" s="204"/>
      <c r="F81" s="205">
        <v>2300000</v>
      </c>
      <c r="G81" s="211">
        <f>C81+E81+F81</f>
        <v>4600000</v>
      </c>
      <c r="H81" s="217">
        <v>-1261691.38</v>
      </c>
      <c r="I81" s="220">
        <f>G81+H81</f>
        <v>3338308.62</v>
      </c>
      <c r="J81" s="221" t="s">
        <v>57</v>
      </c>
      <c r="M81" s="1"/>
      <c r="N81" s="3"/>
      <c r="O81" s="1"/>
      <c r="P81" s="1"/>
      <c r="Q81" s="1"/>
      <c r="R81" s="37"/>
      <c r="S81" s="37"/>
      <c r="T81" s="6"/>
    </row>
    <row r="82" spans="2:20" ht="18.75">
      <c r="B82" s="54" t="s">
        <v>58</v>
      </c>
      <c r="C82" s="200">
        <v>5854739.48</v>
      </c>
      <c r="D82" s="201">
        <f>C82/(C84/100)</f>
        <v>28.078751341000483</v>
      </c>
      <c r="E82" s="204">
        <v>0</v>
      </c>
      <c r="F82" s="205">
        <v>1872474.35</v>
      </c>
      <c r="G82" s="211">
        <f>C82+E82+F82</f>
        <v>7727213.83</v>
      </c>
      <c r="H82" s="217">
        <v>-8799482.63</v>
      </c>
      <c r="I82" s="220">
        <f>G82+H82</f>
        <v>-1072268.8000000007</v>
      </c>
      <c r="J82" s="221" t="s">
        <v>58</v>
      </c>
      <c r="L82" s="5">
        <v>501164.69</v>
      </c>
      <c r="M82" s="3">
        <f>H82+L82</f>
        <v>-8298317.94</v>
      </c>
      <c r="N82" s="1"/>
      <c r="O82" s="1"/>
      <c r="P82" s="1"/>
      <c r="Q82" s="1"/>
      <c r="R82" s="37"/>
      <c r="S82" s="37"/>
      <c r="T82" s="6"/>
    </row>
    <row r="83" spans="2:20" ht="18.75">
      <c r="B83" s="54" t="s">
        <v>59</v>
      </c>
      <c r="C83" s="200">
        <v>4159165.37</v>
      </c>
      <c r="D83" s="201">
        <f>C83/(C84/100)</f>
        <v>19.946945651342674</v>
      </c>
      <c r="E83" s="204"/>
      <c r="F83" s="205">
        <v>39170.26</v>
      </c>
      <c r="G83" s="211">
        <f>C83+E83+F83</f>
        <v>4198335.63</v>
      </c>
      <c r="H83" s="217">
        <v>-3135888.99</v>
      </c>
      <c r="I83" s="220">
        <f>G83+H83</f>
        <v>1062446.6399999997</v>
      </c>
      <c r="J83" s="221" t="s">
        <v>59</v>
      </c>
      <c r="M83" s="1"/>
      <c r="N83" s="3"/>
      <c r="O83" s="1"/>
      <c r="P83" s="1"/>
      <c r="Q83" s="1"/>
      <c r="R83" s="37"/>
      <c r="S83" s="37"/>
      <c r="T83" s="6"/>
    </row>
    <row r="84" spans="2:20" ht="19.5" thickBot="1">
      <c r="B84" s="41" t="s">
        <v>60</v>
      </c>
      <c r="C84" s="206">
        <f>SUM(C80:C83)</f>
        <v>20851139.03</v>
      </c>
      <c r="D84" s="207">
        <f>SUM(D80:D83)</f>
        <v>100</v>
      </c>
      <c r="E84" s="208"/>
      <c r="F84" s="208"/>
      <c r="G84" s="42"/>
      <c r="H84" s="42"/>
      <c r="I84" s="64"/>
      <c r="J84" s="30"/>
      <c r="M84" s="1"/>
      <c r="N84" s="1"/>
      <c r="O84" s="1"/>
      <c r="P84" s="1"/>
      <c r="Q84" s="1"/>
      <c r="R84" s="37"/>
      <c r="S84" s="37"/>
      <c r="T84" s="6"/>
    </row>
    <row r="85" spans="2:20" ht="18.75">
      <c r="B85" s="30" t="s">
        <v>123</v>
      </c>
      <c r="C85" s="208">
        <f>C84-C81</f>
        <v>18551139.03</v>
      </c>
      <c r="D85" s="209"/>
      <c r="E85" s="208"/>
      <c r="F85" s="208"/>
      <c r="G85" s="42"/>
      <c r="H85" s="42"/>
      <c r="I85" s="64"/>
      <c r="J85" s="30"/>
      <c r="M85" s="1"/>
      <c r="N85" s="1"/>
      <c r="O85" s="1"/>
      <c r="P85" s="1"/>
      <c r="Q85" s="1"/>
      <c r="R85" s="37"/>
      <c r="S85" s="37"/>
      <c r="T85" s="6"/>
    </row>
    <row r="86" spans="2:20" ht="19.5" thickBot="1">
      <c r="B86" s="30"/>
      <c r="C86" s="63"/>
      <c r="D86" s="65"/>
      <c r="E86" s="65"/>
      <c r="F86" s="63"/>
      <c r="G86" s="42"/>
      <c r="H86" s="42"/>
      <c r="I86" s="64"/>
      <c r="J86" s="30"/>
      <c r="M86" s="1"/>
      <c r="N86" s="1"/>
      <c r="O86" s="1"/>
      <c r="P86" s="1"/>
      <c r="Q86" s="1"/>
      <c r="R86" s="37"/>
      <c r="S86" s="37"/>
      <c r="T86" s="6"/>
    </row>
    <row r="87" spans="2:20" ht="18.75">
      <c r="B87" s="66" t="s">
        <v>71</v>
      </c>
      <c r="C87" s="52" t="s">
        <v>48</v>
      </c>
      <c r="D87" s="67"/>
      <c r="E87" s="68"/>
      <c r="F87" s="69" t="s">
        <v>61</v>
      </c>
      <c r="G87" s="48" t="s">
        <v>89</v>
      </c>
      <c r="H87" s="51" t="s">
        <v>101</v>
      </c>
      <c r="I87" s="52" t="s">
        <v>102</v>
      </c>
      <c r="J87" s="70"/>
      <c r="M87" s="1"/>
      <c r="N87" s="1"/>
      <c r="O87" s="1"/>
      <c r="P87" s="1"/>
      <c r="Q87" s="1"/>
      <c r="R87" s="37"/>
      <c r="S87" s="37"/>
      <c r="T87" s="6"/>
    </row>
    <row r="88" spans="2:20" ht="18.75">
      <c r="B88" s="71" t="s">
        <v>1</v>
      </c>
      <c r="C88" s="230">
        <v>2500000</v>
      </c>
      <c r="D88" s="213"/>
      <c r="E88" s="214"/>
      <c r="F88" s="212">
        <v>377541.59</v>
      </c>
      <c r="G88" s="211">
        <f aca="true" t="shared" si="4" ref="G88:G96">SUM(F88+C88)</f>
        <v>2877541.59</v>
      </c>
      <c r="H88" s="215">
        <v>-3229032.16</v>
      </c>
      <c r="I88" s="215">
        <f aca="true" t="shared" si="5" ref="I88:I96">G88+H88</f>
        <v>-351490.5700000003</v>
      </c>
      <c r="J88" s="222" t="s">
        <v>1</v>
      </c>
      <c r="M88" s="1"/>
      <c r="N88" s="1"/>
      <c r="O88" s="1"/>
      <c r="P88" s="1"/>
      <c r="Q88" s="1"/>
      <c r="R88" s="37"/>
      <c r="S88" s="37"/>
      <c r="T88" s="6"/>
    </row>
    <row r="89" spans="2:20" ht="18.75">
      <c r="B89" s="71" t="s">
        <v>128</v>
      </c>
      <c r="C89" s="236">
        <v>4935000</v>
      </c>
      <c r="D89" s="213"/>
      <c r="E89" s="214"/>
      <c r="F89" s="212">
        <v>1200699.6</v>
      </c>
      <c r="G89" s="211">
        <f t="shared" si="4"/>
        <v>6135699.6</v>
      </c>
      <c r="H89" s="215">
        <v>-6768678.07</v>
      </c>
      <c r="I89" s="215">
        <f>G89+H89</f>
        <v>-632978.4700000007</v>
      </c>
      <c r="J89" s="222" t="s">
        <v>122</v>
      </c>
      <c r="L89" s="28"/>
      <c r="M89" s="1"/>
      <c r="N89" s="1"/>
      <c r="O89" s="1"/>
      <c r="P89" s="1"/>
      <c r="Q89" s="1"/>
      <c r="R89" s="37"/>
      <c r="S89" s="37"/>
      <c r="T89" s="6"/>
    </row>
    <row r="90" spans="2:20" ht="18.75">
      <c r="B90" s="71" t="s">
        <v>62</v>
      </c>
      <c r="C90" s="230">
        <v>2309846</v>
      </c>
      <c r="D90" s="213"/>
      <c r="E90" s="214"/>
      <c r="F90" s="212">
        <v>163540.5</v>
      </c>
      <c r="G90" s="211">
        <f t="shared" si="4"/>
        <v>2473386.5</v>
      </c>
      <c r="H90" s="215">
        <v>-515372.5</v>
      </c>
      <c r="I90" s="215">
        <f t="shared" si="5"/>
        <v>1958014</v>
      </c>
      <c r="J90" s="222" t="s">
        <v>3</v>
      </c>
      <c r="M90" s="1"/>
      <c r="N90" s="1"/>
      <c r="O90" s="1"/>
      <c r="P90" s="1"/>
      <c r="Q90" s="1"/>
      <c r="R90" s="37"/>
      <c r="S90" s="37"/>
      <c r="T90" s="6"/>
    </row>
    <row r="91" spans="2:20" ht="18.75">
      <c r="B91" s="71" t="s">
        <v>125</v>
      </c>
      <c r="C91" s="230">
        <v>1000000</v>
      </c>
      <c r="D91" s="213"/>
      <c r="E91" s="214"/>
      <c r="F91" s="212">
        <v>0</v>
      </c>
      <c r="G91" s="211">
        <v>1000000</v>
      </c>
      <c r="H91" s="215">
        <v>-1000000</v>
      </c>
      <c r="I91" s="215">
        <f t="shared" si="5"/>
        <v>0</v>
      </c>
      <c r="J91" s="222" t="s">
        <v>126</v>
      </c>
      <c r="M91" s="1"/>
      <c r="N91" s="1"/>
      <c r="O91" s="1"/>
      <c r="P91" s="1"/>
      <c r="Q91" s="1"/>
      <c r="R91" s="37"/>
      <c r="S91" s="37"/>
      <c r="T91" s="6"/>
    </row>
    <row r="92" spans="2:20" ht="18.75">
      <c r="B92" s="71" t="s">
        <v>66</v>
      </c>
      <c r="C92" s="230">
        <v>2500000</v>
      </c>
      <c r="D92" s="213"/>
      <c r="E92" s="214"/>
      <c r="F92" s="212">
        <v>315900</v>
      </c>
      <c r="G92" s="211">
        <f t="shared" si="4"/>
        <v>2815900</v>
      </c>
      <c r="H92" s="215">
        <v>-4028482.23</v>
      </c>
      <c r="I92" s="215">
        <f t="shared" si="5"/>
        <v>-1212582.23</v>
      </c>
      <c r="J92" s="222" t="s">
        <v>0</v>
      </c>
      <c r="M92" s="1"/>
      <c r="N92" s="1"/>
      <c r="O92" s="1"/>
      <c r="P92" s="1"/>
      <c r="Q92" s="1"/>
      <c r="R92" s="37"/>
      <c r="S92" s="37"/>
      <c r="T92" s="6"/>
    </row>
    <row r="93" spans="2:20" ht="18.75">
      <c r="B93" s="71" t="s">
        <v>83</v>
      </c>
      <c r="C93" s="230">
        <v>1500000</v>
      </c>
      <c r="D93" s="213"/>
      <c r="E93" s="214"/>
      <c r="F93" s="212">
        <v>0</v>
      </c>
      <c r="G93" s="211">
        <f t="shared" si="4"/>
        <v>1500000</v>
      </c>
      <c r="H93" s="215">
        <v>-1476503</v>
      </c>
      <c r="I93" s="215">
        <f t="shared" si="5"/>
        <v>23497</v>
      </c>
      <c r="J93" s="222" t="s">
        <v>83</v>
      </c>
      <c r="M93" s="1"/>
      <c r="N93" s="1"/>
      <c r="O93" s="1"/>
      <c r="P93" s="1"/>
      <c r="Q93" s="1"/>
      <c r="R93" s="37"/>
      <c r="S93" s="37"/>
      <c r="T93" s="6"/>
    </row>
    <row r="94" spans="2:20" ht="18.75">
      <c r="B94" s="71" t="s">
        <v>5</v>
      </c>
      <c r="C94" s="234">
        <v>8025000</v>
      </c>
      <c r="D94" s="213"/>
      <c r="E94" s="214"/>
      <c r="F94" s="212">
        <v>112380</v>
      </c>
      <c r="G94" s="211">
        <f t="shared" si="4"/>
        <v>8137380</v>
      </c>
      <c r="H94" s="215">
        <v>-7636215.31</v>
      </c>
      <c r="I94" s="215">
        <f t="shared" si="5"/>
        <v>501164.6900000004</v>
      </c>
      <c r="J94" s="222" t="s">
        <v>5</v>
      </c>
      <c r="L94" s="28">
        <f>H94-I94</f>
        <v>-8137380</v>
      </c>
      <c r="M94" s="3"/>
      <c r="N94" s="1"/>
      <c r="O94" s="1"/>
      <c r="P94" s="1"/>
      <c r="Q94" s="1"/>
      <c r="R94" s="37"/>
      <c r="S94" s="37"/>
      <c r="T94" s="6"/>
    </row>
    <row r="95" spans="2:20" ht="18.75">
      <c r="B95" s="223" t="s">
        <v>127</v>
      </c>
      <c r="C95" s="230">
        <v>300000</v>
      </c>
      <c r="D95" s="225"/>
      <c r="E95" s="226"/>
      <c r="F95" s="224">
        <v>0</v>
      </c>
      <c r="G95" s="227">
        <f t="shared" si="4"/>
        <v>300000</v>
      </c>
      <c r="H95" s="228">
        <v>-191710</v>
      </c>
      <c r="I95" s="228">
        <f t="shared" si="5"/>
        <v>108290</v>
      </c>
      <c r="J95" s="229" t="s">
        <v>127</v>
      </c>
      <c r="M95" s="1"/>
      <c r="N95" s="1"/>
      <c r="O95" s="1"/>
      <c r="P95" s="1"/>
      <c r="Q95" s="1"/>
      <c r="R95" s="37"/>
      <c r="S95" s="37"/>
      <c r="T95" s="6"/>
    </row>
    <row r="96" spans="2:20" ht="18.75">
      <c r="B96" s="231" t="s">
        <v>129</v>
      </c>
      <c r="C96" s="232">
        <v>150000</v>
      </c>
      <c r="D96" s="225"/>
      <c r="E96" s="226"/>
      <c r="F96" s="224">
        <v>0</v>
      </c>
      <c r="G96" s="227">
        <f t="shared" si="4"/>
        <v>150000</v>
      </c>
      <c r="H96" s="228">
        <v>-150000</v>
      </c>
      <c r="I96" s="228">
        <f t="shared" si="5"/>
        <v>0</v>
      </c>
      <c r="J96" s="233" t="s">
        <v>129</v>
      </c>
      <c r="M96" s="1"/>
      <c r="N96" s="1"/>
      <c r="O96" s="1"/>
      <c r="P96" s="1"/>
      <c r="Q96" s="1"/>
      <c r="R96" s="37"/>
      <c r="S96" s="37"/>
      <c r="T96" s="6"/>
    </row>
    <row r="97" spans="2:20" ht="19.5" thickBot="1">
      <c r="B97" s="73" t="s">
        <v>86</v>
      </c>
      <c r="C97" s="74">
        <f>SUM(C88:C96)</f>
        <v>23219846</v>
      </c>
      <c r="D97" s="75"/>
      <c r="E97" s="76"/>
      <c r="F97" s="74">
        <f>SUM(F88:F96)</f>
        <v>2170061.6900000004</v>
      </c>
      <c r="G97" s="77">
        <f>SUM(G88:G96)</f>
        <v>25389907.689999998</v>
      </c>
      <c r="H97" s="78">
        <f>SUM(H88:H94)</f>
        <v>-24654283.27</v>
      </c>
      <c r="I97" s="78">
        <f>SUM(I88:I95)</f>
        <v>393914.41999999946</v>
      </c>
      <c r="J97" s="79" t="s">
        <v>87</v>
      </c>
      <c r="M97" s="1"/>
      <c r="N97" s="1"/>
      <c r="O97" s="1"/>
      <c r="P97" s="1"/>
      <c r="Q97" s="1"/>
      <c r="R97" s="37"/>
      <c r="S97" s="37"/>
      <c r="T97" s="6"/>
    </row>
    <row r="98" spans="2:20" ht="18.75">
      <c r="B98" s="30"/>
      <c r="C98" s="63"/>
      <c r="D98" s="63"/>
      <c r="E98" s="63"/>
      <c r="F98" s="63"/>
      <c r="G98" s="42"/>
      <c r="H98" s="64"/>
      <c r="I98" s="80"/>
      <c r="J98" s="81"/>
      <c r="M98" s="1"/>
      <c r="N98" s="1"/>
      <c r="O98" s="1"/>
      <c r="P98" s="1"/>
      <c r="Q98" s="1"/>
      <c r="R98" s="37"/>
      <c r="S98" s="37"/>
      <c r="T98" s="6"/>
    </row>
    <row r="99" spans="2:8" ht="18.75">
      <c r="B99" s="30" t="s">
        <v>134</v>
      </c>
      <c r="C99" s="5">
        <v>572581.51</v>
      </c>
      <c r="H99" s="28"/>
    </row>
    <row r="100" spans="2:8" ht="18.75">
      <c r="B100" s="30" t="s">
        <v>133</v>
      </c>
      <c r="C100" s="5">
        <v>-2917500</v>
      </c>
      <c r="E100" s="28">
        <f>C88+C90+C91+C92+C93+C95+C96</f>
        <v>10259846</v>
      </c>
      <c r="F100" s="5" t="s">
        <v>130</v>
      </c>
      <c r="H100" s="28"/>
    </row>
    <row r="101" spans="2:8" ht="18.75">
      <c r="B101" s="30" t="s">
        <v>136</v>
      </c>
      <c r="C101" s="5">
        <v>1544134</v>
      </c>
      <c r="E101" s="28"/>
      <c r="H101" s="28"/>
    </row>
    <row r="102" spans="2:8" ht="18.75">
      <c r="B102" s="30"/>
      <c r="E102" s="28"/>
      <c r="H102" s="28"/>
    </row>
    <row r="103" spans="2:6" ht="15">
      <c r="B103" s="28" t="s">
        <v>124</v>
      </c>
      <c r="C103" s="28">
        <f>C84+C97+C99+C100+C101</f>
        <v>43270200.54</v>
      </c>
      <c r="E103" s="28">
        <f>C81+C94</f>
        <v>10325000</v>
      </c>
      <c r="F103" s="5" t="s">
        <v>131</v>
      </c>
    </row>
    <row r="104" spans="3:8" ht="15">
      <c r="C104" s="28">
        <v>44776561.51</v>
      </c>
      <c r="E104" s="28">
        <f>C80+C82+C83</f>
        <v>18551139.03</v>
      </c>
      <c r="F104" s="5" t="s">
        <v>132</v>
      </c>
      <c r="G104" s="5">
        <v>19325000</v>
      </c>
      <c r="H104" s="28">
        <f>E104+E105-G104</f>
        <v>2143639.030000001</v>
      </c>
    </row>
    <row r="105" spans="2:8" ht="15">
      <c r="B105" s="28"/>
      <c r="C105" s="28">
        <f>C104-C103</f>
        <v>1506360.9699999988</v>
      </c>
      <c r="E105" s="5">
        <v>2917500</v>
      </c>
      <c r="F105" s="5" t="s">
        <v>133</v>
      </c>
      <c r="G105" s="5">
        <v>572581.51</v>
      </c>
      <c r="H105" s="5">
        <v>-2197500</v>
      </c>
    </row>
    <row r="106" spans="2:8" ht="15">
      <c r="B106" s="5" t="s">
        <v>134</v>
      </c>
      <c r="C106" s="28">
        <v>-572581.51</v>
      </c>
      <c r="G106" s="5">
        <f>SUM(G104:G105)</f>
        <v>19897581.51</v>
      </c>
      <c r="H106" s="28">
        <f>SUM(H104:H105)</f>
        <v>-53860.96999999881</v>
      </c>
    </row>
    <row r="107" spans="2:6" ht="15">
      <c r="B107" s="28"/>
      <c r="C107" s="28">
        <f>SUM(C105:C106)</f>
        <v>933779.4599999988</v>
      </c>
      <c r="F107" s="5" t="s">
        <v>135</v>
      </c>
    </row>
  </sheetData>
  <sheetProtection/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ČSK</dc:creator>
  <cp:keywords/>
  <dc:description/>
  <cp:lastModifiedBy>Hewlett-Packard Company</cp:lastModifiedBy>
  <cp:lastPrinted>2021-10-22T05:21:56Z</cp:lastPrinted>
  <dcterms:created xsi:type="dcterms:W3CDTF">2012-01-23T13:30:10Z</dcterms:created>
  <dcterms:modified xsi:type="dcterms:W3CDTF">2021-10-22T05:22:02Z</dcterms:modified>
  <cp:category/>
  <cp:version/>
  <cp:contentType/>
  <cp:contentStatus/>
</cp:coreProperties>
</file>