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zechcanoe-my.sharepoint.com/personal/eichler_czechcanoe_cz/Documents/Plocha/"/>
    </mc:Choice>
  </mc:AlternateContent>
  <xr:revisionPtr revIDLastSave="3" documentId="8_{7C702241-9C7E-4F21-9995-7A60CA9191D3}" xr6:coauthVersionLast="47" xr6:coauthVersionMax="47" xr10:uidLastSave="{32F549F4-043D-48AB-AC76-F8867A452B5B}"/>
  <bookViews>
    <workbookView xWindow="-28920" yWindow="2685" windowWidth="29040" windowHeight="15720" xr2:uid="{A4EE265E-87A6-4128-8BBC-4C38DF814FC4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6" i="1" l="1"/>
  <c r="D108" i="1"/>
  <c r="H92" i="1"/>
  <c r="C92" i="1"/>
  <c r="C93" i="1" s="1"/>
  <c r="C91" i="1"/>
  <c r="G86" i="1"/>
  <c r="G85" i="1"/>
  <c r="I85" i="1" s="1"/>
  <c r="C85" i="1"/>
  <c r="G84" i="1"/>
  <c r="I84" i="1" s="1"/>
  <c r="G83" i="1"/>
  <c r="I83" i="1" s="1"/>
  <c r="I82" i="1"/>
  <c r="G82" i="1"/>
  <c r="G81" i="1"/>
  <c r="I81" i="1" s="1"/>
  <c r="I78" i="1"/>
  <c r="G78" i="1"/>
  <c r="C77" i="1"/>
  <c r="I76" i="1"/>
  <c r="G76" i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C66" i="1"/>
  <c r="H65" i="1"/>
  <c r="C65" i="1"/>
  <c r="D64" i="1" s="1"/>
  <c r="I64" i="1"/>
  <c r="G64" i="1"/>
  <c r="G63" i="1"/>
  <c r="I63" i="1" s="1"/>
  <c r="D63" i="1"/>
  <c r="G62" i="1"/>
  <c r="I62" i="1" s="1"/>
  <c r="D62" i="1"/>
  <c r="G61" i="1"/>
  <c r="G92" i="1" s="1"/>
  <c r="I92" i="1" s="1"/>
  <c r="D61" i="1"/>
  <c r="D65" i="1" s="1"/>
  <c r="X35" i="1"/>
  <c r="U35" i="1"/>
  <c r="T35" i="1"/>
  <c r="S35" i="1"/>
  <c r="P35" i="1"/>
  <c r="O35" i="1"/>
  <c r="N35" i="1"/>
  <c r="M35" i="1"/>
  <c r="L35" i="1"/>
  <c r="I35" i="1"/>
  <c r="G35" i="1"/>
  <c r="F35" i="1"/>
  <c r="E35" i="1"/>
  <c r="D35" i="1"/>
  <c r="C35" i="1"/>
  <c r="V34" i="1"/>
  <c r="Y34" i="1" s="1"/>
  <c r="Y33" i="1"/>
  <c r="V33" i="1"/>
  <c r="V32" i="1"/>
  <c r="Y32" i="1" s="1"/>
  <c r="V31" i="1"/>
  <c r="V35" i="1" s="1"/>
  <c r="Y30" i="1"/>
  <c r="V30" i="1"/>
  <c r="Y29" i="1"/>
  <c r="V29" i="1"/>
  <c r="Y28" i="1"/>
  <c r="V28" i="1"/>
  <c r="V27" i="1"/>
  <c r="Y27" i="1" s="1"/>
  <c r="V26" i="1"/>
  <c r="Y26" i="1" s="1"/>
  <c r="X24" i="1"/>
  <c r="U24" i="1"/>
  <c r="T24" i="1"/>
  <c r="S24" i="1"/>
  <c r="R24" i="1"/>
  <c r="Q24" i="1"/>
  <c r="P24" i="1"/>
  <c r="O24" i="1"/>
  <c r="N24" i="1"/>
  <c r="V24" i="1" s="1"/>
  <c r="M24" i="1"/>
  <c r="L24" i="1"/>
  <c r="K24" i="1"/>
  <c r="J24" i="1"/>
  <c r="I24" i="1"/>
  <c r="H24" i="1"/>
  <c r="G24" i="1"/>
  <c r="F24" i="1"/>
  <c r="E24" i="1"/>
  <c r="D24" i="1"/>
  <c r="C24" i="1"/>
  <c r="V23" i="1"/>
  <c r="Y23" i="1" s="1"/>
  <c r="V22" i="1"/>
  <c r="Y22" i="1" s="1"/>
  <c r="V21" i="1"/>
  <c r="Y21" i="1" s="1"/>
  <c r="V20" i="1"/>
  <c r="Y20" i="1" s="1"/>
  <c r="Y19" i="1"/>
  <c r="V19" i="1"/>
  <c r="Y18" i="1"/>
  <c r="V18" i="1"/>
  <c r="Y17" i="1"/>
  <c r="V17" i="1"/>
  <c r="V16" i="1"/>
  <c r="Y16" i="1" s="1"/>
  <c r="V15" i="1"/>
  <c r="Y15" i="1" s="1"/>
  <c r="V14" i="1"/>
  <c r="Y14" i="1" s="1"/>
  <c r="V13" i="1"/>
  <c r="Y13" i="1" s="1"/>
  <c r="V12" i="1"/>
  <c r="Y12" i="1" s="1"/>
  <c r="V11" i="1"/>
  <c r="Y11" i="1" s="1"/>
  <c r="V10" i="1"/>
  <c r="Y10" i="1" s="1"/>
  <c r="Y9" i="1"/>
  <c r="V9" i="1"/>
  <c r="V8" i="1"/>
  <c r="V7" i="1"/>
  <c r="Y7" i="1" s="1"/>
  <c r="Y24" i="1" l="1"/>
  <c r="Y35" i="1"/>
  <c r="Y31" i="1"/>
  <c r="I61" i="1"/>
</calcChain>
</file>

<file path=xl/sharedStrings.xml><?xml version="1.0" encoding="utf-8"?>
<sst xmlns="http://schemas.openxmlformats.org/spreadsheetml/2006/main" count="183" uniqueCount="157">
  <si>
    <t>Přehled čerpání financí ČSK DV 2023</t>
  </si>
  <si>
    <t>Přehled výdajů a příjmů ČSKDV 01-1102020 - (výsledovka - účtárna)</t>
  </si>
  <si>
    <t>č.účtu</t>
  </si>
  <si>
    <t>název účtu</t>
  </si>
  <si>
    <t>31/SL</t>
  </si>
  <si>
    <t>32/RDJ</t>
  </si>
  <si>
    <t>33/SJ</t>
  </si>
  <si>
    <t>34-Sekce</t>
  </si>
  <si>
    <t>34/MIK</t>
  </si>
  <si>
    <t>34/CCS</t>
  </si>
  <si>
    <t>34/ODD</t>
  </si>
  <si>
    <t>34/MOB</t>
  </si>
  <si>
    <t>34/MET</t>
  </si>
  <si>
    <t>34/REZ</t>
  </si>
  <si>
    <t>34/ZAV</t>
  </si>
  <si>
    <t>34/MSJ</t>
  </si>
  <si>
    <t>34/SP</t>
  </si>
  <si>
    <t>34/WRR</t>
  </si>
  <si>
    <t>34/SP sj.</t>
  </si>
  <si>
    <t>34/ERA</t>
  </si>
  <si>
    <t>34/DOT</t>
  </si>
  <si>
    <t>35/SCM</t>
  </si>
  <si>
    <t>36/RDB</t>
  </si>
  <si>
    <t>SOUČET</t>
  </si>
  <si>
    <t>účtárna</t>
  </si>
  <si>
    <t>rozdíl</t>
  </si>
  <si>
    <t>SPOTŘEBA MATERIÁLU</t>
  </si>
  <si>
    <t>SPOTŘEBA EL.ENERGIE</t>
  </si>
  <si>
    <t>OPRAVY a UDRŽOVÁNÍ</t>
  </si>
  <si>
    <t>CESTOVNÉ</t>
  </si>
  <si>
    <t>OBČERSTVENÍ</t>
  </si>
  <si>
    <t>OSTATNÍ SLUŽBY</t>
  </si>
  <si>
    <t>MZDOVÉ NÁKLADY</t>
  </si>
  <si>
    <t>ZÁKONNÉ SOCIÁLNÍ POJIŠTĚNÍ</t>
  </si>
  <si>
    <t>ZÁKONNÉ SOCIÁLNÍ NÁKLADY</t>
  </si>
  <si>
    <t>SLUŹBY- STRAVOVÁNÍ</t>
  </si>
  <si>
    <t>OSTATNÍ DANĚ A POPLATKY</t>
  </si>
  <si>
    <t>ÚROKY</t>
  </si>
  <si>
    <t>KURZOVÉ ZTRÁTY</t>
  </si>
  <si>
    <t>JINÉ OSTATNÍ NÁKLADY</t>
  </si>
  <si>
    <t>ODPISY</t>
  </si>
  <si>
    <t>POSKYTNUTÉ PŘÍSPĚVKY-TM</t>
  </si>
  <si>
    <t>DANĚ Z PŘÍJMU</t>
  </si>
  <si>
    <t>SOUČET  výdajů  celkem</t>
  </si>
  <si>
    <t>TRŽBY Z PRODEJE SLUŽEB</t>
  </si>
  <si>
    <t>KURZ. ZISKY</t>
  </si>
  <si>
    <t>JINÉ OSTATNÍ VÝNOSY</t>
  </si>
  <si>
    <t>TRŽBY Z PRODEJE DNM a DHM</t>
  </si>
  <si>
    <t>TRŽBY Z PRODEJE MATERIÁLU</t>
  </si>
  <si>
    <t>PŘIJATÉ PŘÍSPĚVKY</t>
  </si>
  <si>
    <t>PŘIJATÉ ČLENSKÉ PŘÍSPĚVKY</t>
  </si>
  <si>
    <t>PROVOZNÍ DOTACE</t>
  </si>
  <si>
    <t>SOUČET  příjmů  celkem</t>
  </si>
  <si>
    <t>Vysvětlivky</t>
  </si>
  <si>
    <t>31 = RD slalom</t>
  </si>
  <si>
    <t>32 = RD juniorů</t>
  </si>
  <si>
    <t>33 = RD sjezd</t>
  </si>
  <si>
    <t xml:space="preserve">34 = Společné výdaje sekce </t>
  </si>
  <si>
    <t>34/MIK = výdaje na mikrobus - PHM + SERVIS + POJIŠTĚNÍ - dělí se mezi RD slalom a RD juniorů</t>
  </si>
  <si>
    <t>34/CCS = výdaje na nákup PHM - dělí se dle konkrétní spotřeby mezi RD slalom, RD juniorů a RD U23</t>
  </si>
  <si>
    <t>34/ODD = dotace rozeslané oddílům ČSK DV</t>
  </si>
  <si>
    <t>34/MOB = výdaje na provoz mobilních telefonů - dělí se dle konkrétních účtů na jednotlivé složky ČSK DV</t>
  </si>
  <si>
    <t>34//MET - náklady na metodickou činnost (školení apod.)</t>
  </si>
  <si>
    <t>34/REZ = vytvořená a v rozpočtu ČSK DV schválená rezerva rozpočtu</t>
  </si>
  <si>
    <t>34/ZAV = výdaje na pořádání závodů ČSK DV</t>
  </si>
  <si>
    <t>34/MSJ = výdaje MSJ sjezd Roudnice n.L. 2023</t>
  </si>
  <si>
    <t>34/SP = výdaje na pořádání SP 2023 - Praha Troja</t>
  </si>
  <si>
    <t>34/WRR = výdaje na pořádání WRR 2022 - Praha Troja</t>
  </si>
  <si>
    <t>34/SP sj. - Výdaje SP sjezd Č.Vrbné, Lipno 2023</t>
  </si>
  <si>
    <t>34/ERA = přijmy a výdaje program Erasmus + - J.Busta</t>
  </si>
  <si>
    <t>34/DOT = dotace od MŠMT ČR, MF ČR</t>
  </si>
  <si>
    <t>35/SCM = náklady SCM</t>
  </si>
  <si>
    <t>36/RDB = náklady družstva U23 slalom + U23 sjezd</t>
  </si>
  <si>
    <t>Přehled čerpání jednotlivých složek ČSK DV 2023</t>
  </si>
  <si>
    <t>Rozpočet ČSK DV</t>
  </si>
  <si>
    <t>Dělení RD</t>
  </si>
  <si>
    <t>Příjmy</t>
  </si>
  <si>
    <t>Dotace + příjmy</t>
  </si>
  <si>
    <t>Výdaje 2023</t>
  </si>
  <si>
    <t>Výsledek 2023</t>
  </si>
  <si>
    <t>Složka rozpočtu</t>
  </si>
  <si>
    <t>dotační</t>
  </si>
  <si>
    <t>%</t>
  </si>
  <si>
    <t>ČOV</t>
  </si>
  <si>
    <t>vlastní</t>
  </si>
  <si>
    <t>Celkem</t>
  </si>
  <si>
    <t>CELKEM</t>
  </si>
  <si>
    <t>RD slalom</t>
  </si>
  <si>
    <t>RD juniorů</t>
  </si>
  <si>
    <t>RD sjezd</t>
  </si>
  <si>
    <t>RD "U23" sl. + sj. (1,5 + 0,5)</t>
  </si>
  <si>
    <t>RD "U23" sl+sj</t>
  </si>
  <si>
    <t>Celkem RD</t>
  </si>
  <si>
    <t>RD bez U23</t>
  </si>
  <si>
    <t>Ostatní složky rozpočtu</t>
  </si>
  <si>
    <t>Příspěvek NSA</t>
  </si>
  <si>
    <t>Příspěvek MHMP</t>
  </si>
  <si>
    <t>Příjmy vlastní</t>
  </si>
  <si>
    <t>Závody ČSK DV</t>
  </si>
  <si>
    <t>Organizace činností sportoví organizace svazového charakteru</t>
  </si>
  <si>
    <t>Společné výdaje</t>
  </si>
  <si>
    <t>Oddíly  - dotace</t>
  </si>
  <si>
    <t>Oddíly dotace</t>
  </si>
  <si>
    <t>SP Praha 2023</t>
  </si>
  <si>
    <t>MSJ Roudnice 2023 + SP sjezd</t>
  </si>
  <si>
    <t>MSJ Roudnice+SP</t>
  </si>
  <si>
    <t>WRR slalom Praha</t>
  </si>
  <si>
    <t>PR Czech Canoe Invest</t>
  </si>
  <si>
    <t>PR CCI</t>
  </si>
  <si>
    <t>Rezerva rozpočtu nerozdělená</t>
  </si>
  <si>
    <t>Rezerva</t>
  </si>
  <si>
    <t>Péče o talentovanou mládež</t>
  </si>
  <si>
    <t>SCM</t>
  </si>
  <si>
    <t>Společné akce RD U23 slalom</t>
  </si>
  <si>
    <t>Viz výše RD U23 -1.999.844,94Kč</t>
  </si>
  <si>
    <t>Společné akce RD U23 sjezd</t>
  </si>
  <si>
    <t>Společné akce SCM + vyb.talenty</t>
  </si>
  <si>
    <t>SCM + vyb.talenty</t>
  </si>
  <si>
    <t>Odměny tren+admin.</t>
  </si>
  <si>
    <t>Odměny</t>
  </si>
  <si>
    <t>Yarmill</t>
  </si>
  <si>
    <t>Metodická komise (školení)</t>
  </si>
  <si>
    <t>CELKEM rozdělováno</t>
  </si>
  <si>
    <t>Závody 2023</t>
  </si>
  <si>
    <t>Zabezpečení státní sportovní reprezentace</t>
  </si>
  <si>
    <t>dle rozpisu NSA 2023</t>
  </si>
  <si>
    <t>RDA slalom</t>
  </si>
  <si>
    <t>Viz výše RD</t>
  </si>
  <si>
    <t>RD junioři</t>
  </si>
  <si>
    <t>CELKEM Dotace NSA</t>
  </si>
  <si>
    <t>Ostatní příjmy - účelově vázáno</t>
  </si>
  <si>
    <t>Významné sportovní akce-2023-NSA</t>
  </si>
  <si>
    <t>Dotace Magistrát hl.města Prahy</t>
  </si>
  <si>
    <t>Ústecký kraj</t>
  </si>
  <si>
    <t>MSJ&amp;U23</t>
  </si>
  <si>
    <t>Roudnice nad Labem</t>
  </si>
  <si>
    <t xml:space="preserve">UNIQA Sp.příspěvek pro RD U23 </t>
  </si>
  <si>
    <t xml:space="preserve">Nadace ČEZ Sp.příspěvek pro RDJ + U23 </t>
  </si>
  <si>
    <t>Vlastní zdroje</t>
  </si>
  <si>
    <t>Zůstatek na účtu ČSK DV 31.12.2022</t>
  </si>
  <si>
    <t>Nutné vrátit půjčku ČUS (konec roku 2022)</t>
  </si>
  <si>
    <t>Členské příspěvky (známky) 2023</t>
  </si>
  <si>
    <t>stav k 30.3.2023</t>
  </si>
  <si>
    <t>Czech Canoe Invest doplatek 2022</t>
  </si>
  <si>
    <t>na konci roku 2022 fa 300tis</t>
  </si>
  <si>
    <t>Daň 2022 (z příjmů + DPH)</t>
  </si>
  <si>
    <t>DPPO-227430,-Kč</t>
  </si>
  <si>
    <t>CELKEM vlastní zdroje 2023</t>
  </si>
  <si>
    <t>Ostatní výdaje neuznatelné z dotace</t>
  </si>
  <si>
    <t>Spoluúčast Investice NSA</t>
  </si>
  <si>
    <t>Spoluúčast MSJ&amp;U23 k dotaci Ustecký kraj</t>
  </si>
  <si>
    <t>Stav běžného účtu ČSK DV k 31.12.2023</t>
  </si>
  <si>
    <t>Stav EUR účtu k 31.12.2023</t>
  </si>
  <si>
    <t>5.773,93 EUR (kurz - 24,725 Kč/EUR)</t>
  </si>
  <si>
    <t>Stav spořícího účtu k 31.12.2023 - ČSK DV</t>
  </si>
  <si>
    <t>CELKEM zůstatek</t>
  </si>
  <si>
    <t>zatím jen DPPO. Čekám na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</si>
</sst>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0.00"/>
    <numFmt numFmtId="165" formatCode="#,##0.00\ &quot;Kč&quot;"/>
  </numFmts>
  <fonts count="22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u/>
      <sz val="20"/>
      <color theme="1"/>
      <name val="Aptos Narrow"/>
      <family val="2"/>
      <charset val="238"/>
      <scheme val="minor"/>
    </font>
    <font>
      <sz val="12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sz val="10"/>
      <name val="Arial CE"/>
      <charset val="238"/>
    </font>
    <font>
      <sz val="10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ptos Narrow"/>
      <family val="2"/>
      <charset val="238"/>
      <scheme val="minor"/>
    </font>
    <font>
      <b/>
      <u/>
      <sz val="14"/>
      <color theme="1"/>
      <name val="Aptos Narrow"/>
      <family val="2"/>
      <charset val="238"/>
      <scheme val="minor"/>
    </font>
    <font>
      <sz val="14"/>
      <color theme="1"/>
      <name val="Aptos Narrow"/>
      <family val="2"/>
      <charset val="238"/>
      <scheme val="minor"/>
    </font>
    <font>
      <sz val="14"/>
      <name val="Aptos Narrow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ptos Narrow"/>
      <family val="2"/>
      <charset val="238"/>
      <scheme val="minor"/>
    </font>
    <font>
      <b/>
      <u/>
      <sz val="12"/>
      <name val="Arial"/>
      <family val="2"/>
      <charset val="238"/>
    </font>
    <font>
      <sz val="12"/>
      <name val="Arial CE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2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5" fillId="0" borderId="1" xfId="0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4" fontId="7" fillId="0" borderId="0" xfId="1" applyNumberFormat="1" applyFont="1"/>
    <xf numFmtId="0" fontId="7" fillId="0" borderId="0" xfId="1" applyFont="1"/>
    <xf numFmtId="0" fontId="5" fillId="0" borderId="2" xfId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8" fillId="2" borderId="1" xfId="1" applyNumberFormat="1" applyFont="1" applyFill="1" applyBorder="1" applyAlignment="1">
      <alignment horizontal="center"/>
    </xf>
    <xf numFmtId="4" fontId="9" fillId="2" borderId="1" xfId="0" applyNumberFormat="1" applyFont="1" applyFill="1" applyBorder="1"/>
    <xf numFmtId="4" fontId="5" fillId="2" borderId="1" xfId="1" applyNumberFormat="1" applyFont="1" applyFill="1" applyBorder="1" applyAlignment="1">
      <alignment horizontal="center"/>
    </xf>
    <xf numFmtId="4" fontId="7" fillId="2" borderId="0" xfId="1" applyNumberFormat="1" applyFont="1" applyFill="1"/>
    <xf numFmtId="0" fontId="7" fillId="2" borderId="0" xfId="1" applyFont="1" applyFill="1"/>
    <xf numFmtId="0" fontId="5" fillId="0" borderId="1" xfId="0" applyFont="1" applyBorder="1" applyAlignment="1">
      <alignment horizontal="center"/>
    </xf>
    <xf numFmtId="4" fontId="8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1" xfId="1" applyFont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4" fontId="8" fillId="0" borderId="1" xfId="1" applyNumberFormat="1" applyFont="1" applyBorder="1"/>
    <xf numFmtId="4" fontId="5" fillId="0" borderId="1" xfId="1" applyNumberFormat="1" applyFont="1" applyBorder="1"/>
    <xf numFmtId="0" fontId="7" fillId="0" borderId="0" xfId="1" applyFont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2" borderId="1" xfId="1" applyFont="1" applyFill="1" applyBorder="1"/>
    <xf numFmtId="0" fontId="3" fillId="0" borderId="0" xfId="1" applyFont="1"/>
    <xf numFmtId="4" fontId="3" fillId="0" borderId="0" xfId="1" applyNumberFormat="1" applyFont="1" applyAlignment="1">
      <alignment horizontal="center"/>
    </xf>
    <xf numFmtId="4" fontId="3" fillId="0" borderId="0" xfId="1" applyNumberFormat="1" applyFont="1"/>
    <xf numFmtId="0" fontId="3" fillId="0" borderId="0" xfId="1" applyFont="1" applyAlignment="1">
      <alignment horizontal="center"/>
    </xf>
    <xf numFmtId="4" fontId="7" fillId="0" borderId="0" xfId="1" applyNumberFormat="1" applyFont="1" applyAlignment="1">
      <alignment horizontal="right"/>
    </xf>
    <xf numFmtId="4" fontId="10" fillId="0" borderId="0" xfId="0" applyNumberFormat="1" applyFont="1"/>
    <xf numFmtId="4" fontId="11" fillId="0" borderId="0" xfId="0" applyNumberFormat="1" applyFont="1"/>
    <xf numFmtId="4" fontId="8" fillId="0" borderId="0" xfId="1" applyNumberFormat="1" applyFont="1" applyAlignment="1">
      <alignment horizontal="center"/>
    </xf>
    <xf numFmtId="4" fontId="12" fillId="0" borderId="0" xfId="0" applyNumberFormat="1" applyFont="1"/>
    <xf numFmtId="0" fontId="13" fillId="0" borderId="0" xfId="0" applyFont="1"/>
    <xf numFmtId="0" fontId="14" fillId="0" borderId="0" xfId="0" applyFont="1"/>
    <xf numFmtId="4" fontId="14" fillId="0" borderId="0" xfId="0" applyNumberFormat="1" applyFont="1" applyAlignment="1">
      <alignment horizontal="center"/>
    </xf>
    <xf numFmtId="4" fontId="14" fillId="0" borderId="0" xfId="0" applyNumberFormat="1" applyFont="1"/>
    <xf numFmtId="0" fontId="15" fillId="0" borderId="3" xfId="0" applyFont="1" applyBorder="1"/>
    <xf numFmtId="4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5" fillId="0" borderId="11" xfId="0" applyFont="1" applyBorder="1"/>
    <xf numFmtId="0" fontId="15" fillId="0" borderId="0" xfId="0" applyFont="1"/>
    <xf numFmtId="0" fontId="12" fillId="0" borderId="12" xfId="0" applyFont="1" applyBorder="1"/>
    <xf numFmtId="4" fontId="12" fillId="0" borderId="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18" xfId="0" applyFont="1" applyBorder="1"/>
    <xf numFmtId="4" fontId="15" fillId="2" borderId="1" xfId="0" applyNumberFormat="1" applyFont="1" applyFill="1" applyBorder="1" applyAlignment="1">
      <alignment horizontal="right"/>
    </xf>
    <xf numFmtId="4" fontId="15" fillId="0" borderId="13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right"/>
    </xf>
    <xf numFmtId="4" fontId="15" fillId="0" borderId="5" xfId="0" applyNumberFormat="1" applyFont="1" applyBorder="1"/>
    <xf numFmtId="4" fontId="12" fillId="0" borderId="8" xfId="0" applyNumberFormat="1" applyFont="1" applyBorder="1" applyAlignment="1">
      <alignment horizontal="right"/>
    </xf>
    <xf numFmtId="4" fontId="12" fillId="0" borderId="19" xfId="0" applyNumberFormat="1" applyFont="1" applyBorder="1"/>
    <xf numFmtId="4" fontId="12" fillId="0" borderId="4" xfId="0" applyNumberFormat="1" applyFont="1" applyBorder="1"/>
    <xf numFmtId="0" fontId="12" fillId="0" borderId="5" xfId="0" applyFont="1" applyBorder="1"/>
    <xf numFmtId="0" fontId="12" fillId="0" borderId="0" xfId="0" applyFont="1"/>
    <xf numFmtId="4" fontId="15" fillId="0" borderId="12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4" fontId="12" fillId="0" borderId="21" xfId="0" applyNumberFormat="1" applyFont="1" applyBorder="1"/>
    <xf numFmtId="4" fontId="12" fillId="0" borderId="1" xfId="0" applyNumberFormat="1" applyFont="1" applyBorder="1"/>
    <xf numFmtId="0" fontId="12" fillId="0" borderId="13" xfId="0" applyFont="1" applyBorder="1"/>
    <xf numFmtId="4" fontId="15" fillId="0" borderId="22" xfId="0" applyNumberFormat="1" applyFont="1" applyBorder="1" applyAlignment="1">
      <alignment horizontal="right"/>
    </xf>
    <xf numFmtId="4" fontId="15" fillId="0" borderId="23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4" fontId="12" fillId="0" borderId="25" xfId="0" applyNumberFormat="1" applyFont="1" applyBorder="1"/>
    <xf numFmtId="4" fontId="12" fillId="0" borderId="26" xfId="0" applyNumberFormat="1" applyFont="1" applyBorder="1"/>
    <xf numFmtId="0" fontId="12" fillId="0" borderId="23" xfId="0" applyFont="1" applyBorder="1"/>
    <xf numFmtId="0" fontId="12" fillId="0" borderId="22" xfId="0" applyFont="1" applyBorder="1"/>
    <xf numFmtId="4" fontId="15" fillId="2" borderId="26" xfId="0" applyNumberFormat="1" applyFont="1" applyFill="1" applyBorder="1" applyAlignment="1">
      <alignment horizontal="right"/>
    </xf>
    <xf numFmtId="4" fontId="15" fillId="0" borderId="23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center"/>
    </xf>
    <xf numFmtId="0" fontId="12" fillId="0" borderId="10" xfId="0" applyFont="1" applyBorder="1"/>
    <xf numFmtId="0" fontId="15" fillId="0" borderId="10" xfId="0" applyFont="1" applyBorder="1"/>
    <xf numFmtId="0" fontId="12" fillId="0" borderId="10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2" fillId="3" borderId="20" xfId="0" applyFont="1" applyFill="1" applyBorder="1"/>
    <xf numFmtId="4" fontId="15" fillId="3" borderId="20" xfId="0" applyNumberFormat="1" applyFont="1" applyFill="1" applyBorder="1" applyAlignment="1">
      <alignment horizontal="right"/>
    </xf>
    <xf numFmtId="0" fontId="15" fillId="0" borderId="20" xfId="0" applyFont="1" applyBorder="1"/>
    <xf numFmtId="4" fontId="15" fillId="0" borderId="20" xfId="0" applyNumberFormat="1" applyFont="1" applyBorder="1" applyAlignment="1">
      <alignment horizontal="right"/>
    </xf>
    <xf numFmtId="4" fontId="12" fillId="0" borderId="28" xfId="0" applyNumberFormat="1" applyFont="1" applyBorder="1"/>
    <xf numFmtId="0" fontId="12" fillId="0" borderId="20" xfId="0" applyFont="1" applyBorder="1"/>
    <xf numFmtId="0" fontId="16" fillId="3" borderId="29" xfId="0" applyFont="1" applyFill="1" applyBorder="1" applyAlignment="1">
      <alignment horizontal="right" wrapText="1"/>
    </xf>
    <xf numFmtId="4" fontId="12" fillId="0" borderId="20" xfId="0" applyNumberFormat="1" applyFont="1" applyBorder="1"/>
    <xf numFmtId="0" fontId="0" fillId="3" borderId="18" xfId="0" applyFill="1" applyBorder="1"/>
    <xf numFmtId="0" fontId="16" fillId="2" borderId="29" xfId="0" applyFont="1" applyFill="1" applyBorder="1" applyAlignment="1">
      <alignment horizontal="right" wrapText="1"/>
    </xf>
    <xf numFmtId="0" fontId="12" fillId="2" borderId="20" xfId="0" applyFont="1" applyFill="1" applyBorder="1"/>
    <xf numFmtId="4" fontId="15" fillId="2" borderId="20" xfId="0" applyNumberFormat="1" applyFont="1" applyFill="1" applyBorder="1" applyAlignment="1">
      <alignment horizontal="right"/>
    </xf>
    <xf numFmtId="4" fontId="15" fillId="0" borderId="24" xfId="0" applyNumberFormat="1" applyFont="1" applyBorder="1" applyAlignment="1">
      <alignment horizontal="right"/>
    </xf>
    <xf numFmtId="4" fontId="12" fillId="0" borderId="24" xfId="0" applyNumberFormat="1" applyFont="1" applyBorder="1"/>
    <xf numFmtId="0" fontId="0" fillId="2" borderId="0" xfId="0" applyFill="1"/>
    <xf numFmtId="0" fontId="16" fillId="2" borderId="20" xfId="0" applyFont="1" applyFill="1" applyBorder="1"/>
    <xf numFmtId="4" fontId="17" fillId="2" borderId="20" xfId="0" applyNumberFormat="1" applyFont="1" applyFill="1" applyBorder="1"/>
    <xf numFmtId="4" fontId="15" fillId="0" borderId="16" xfId="0" applyNumberFormat="1" applyFont="1" applyBorder="1" applyAlignment="1">
      <alignment horizontal="right"/>
    </xf>
    <xf numFmtId="0" fontId="12" fillId="0" borderId="16" xfId="0" applyFont="1" applyBorder="1"/>
    <xf numFmtId="0" fontId="16" fillId="2" borderId="18" xfId="0" applyFont="1" applyFill="1" applyBorder="1" applyAlignment="1">
      <alignment horizontal="right" wrapText="1"/>
    </xf>
    <xf numFmtId="0" fontId="0" fillId="0" borderId="8" xfId="0" applyBorder="1" applyAlignment="1">
      <alignment horizontal="center" vertical="center"/>
    </xf>
    <xf numFmtId="4" fontId="18" fillId="0" borderId="8" xfId="0" applyNumberFormat="1" applyFont="1" applyBorder="1" applyAlignment="1">
      <alignment horizontal="right" vertical="center"/>
    </xf>
    <xf numFmtId="0" fontId="16" fillId="0" borderId="35" xfId="0" applyFont="1" applyBorder="1"/>
    <xf numFmtId="0" fontId="16" fillId="0" borderId="0" xfId="0" applyFont="1"/>
    <xf numFmtId="0" fontId="0" fillId="0" borderId="20" xfId="0" applyBorder="1" applyAlignment="1">
      <alignment horizontal="center" vertical="center"/>
    </xf>
    <xf numFmtId="4" fontId="18" fillId="0" borderId="20" xfId="0" applyNumberFormat="1" applyFont="1" applyBorder="1" applyAlignment="1">
      <alignment horizontal="right" vertical="center"/>
    </xf>
    <xf numFmtId="0" fontId="16" fillId="2" borderId="16" xfId="0" applyFont="1" applyFill="1" applyBorder="1"/>
    <xf numFmtId="4" fontId="17" fillId="2" borderId="16" xfId="0" applyNumberFormat="1" applyFont="1" applyFill="1" applyBorder="1"/>
    <xf numFmtId="0" fontId="16" fillId="0" borderId="16" xfId="0" applyFont="1" applyBorder="1"/>
    <xf numFmtId="4" fontId="12" fillId="0" borderId="16" xfId="0" applyNumberFormat="1" applyFont="1" applyBorder="1" applyAlignment="1">
      <alignment horizontal="right"/>
    </xf>
    <xf numFmtId="0" fontId="16" fillId="0" borderId="36" xfId="0" applyFont="1" applyBorder="1"/>
    <xf numFmtId="0" fontId="16" fillId="2" borderId="24" xfId="0" applyFont="1" applyFill="1" applyBorder="1"/>
    <xf numFmtId="4" fontId="12" fillId="0" borderId="16" xfId="0" applyNumberFormat="1" applyFont="1" applyBorder="1"/>
    <xf numFmtId="0" fontId="12" fillId="0" borderId="35" xfId="0" applyFont="1" applyBorder="1"/>
    <xf numFmtId="1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right"/>
    </xf>
    <xf numFmtId="10" fontId="16" fillId="4" borderId="12" xfId="0" applyNumberFormat="1" applyFont="1" applyFill="1" applyBorder="1" applyAlignment="1">
      <alignment horizontal="left"/>
    </xf>
    <xf numFmtId="4" fontId="16" fillId="4" borderId="13" xfId="0" applyNumberFormat="1" applyFont="1" applyFill="1" applyBorder="1" applyAlignment="1">
      <alignment horizontal="right"/>
    </xf>
    <xf numFmtId="3" fontId="16" fillId="4" borderId="10" xfId="0" applyNumberFormat="1" applyFont="1" applyFill="1" applyBorder="1" applyAlignment="1">
      <alignment horizontal="right"/>
    </xf>
    <xf numFmtId="10" fontId="16" fillId="4" borderId="38" xfId="0" applyNumberFormat="1" applyFont="1" applyFill="1" applyBorder="1" applyAlignment="1">
      <alignment horizontal="left"/>
    </xf>
    <xf numFmtId="4" fontId="16" fillId="4" borderId="15" xfId="0" applyNumberFormat="1" applyFont="1" applyFill="1" applyBorder="1" applyAlignment="1">
      <alignment horizontal="right"/>
    </xf>
    <xf numFmtId="3" fontId="16" fillId="4" borderId="18" xfId="0" applyNumberFormat="1" applyFont="1" applyFill="1" applyBorder="1" applyAlignment="1">
      <alignment horizontal="right"/>
    </xf>
    <xf numFmtId="10" fontId="16" fillId="4" borderId="22" xfId="0" applyNumberFormat="1" applyFont="1" applyFill="1" applyBorder="1" applyAlignment="1">
      <alignment horizontal="left"/>
    </xf>
    <xf numFmtId="4" fontId="16" fillId="4" borderId="23" xfId="0" applyNumberFormat="1" applyFont="1" applyFill="1" applyBorder="1" applyAlignment="1">
      <alignment horizontal="right"/>
    </xf>
    <xf numFmtId="10" fontId="16" fillId="4" borderId="40" xfId="0" applyNumberFormat="1" applyFont="1" applyFill="1" applyBorder="1" applyAlignment="1">
      <alignment horizontal="left"/>
    </xf>
    <xf numFmtId="4" fontId="16" fillId="4" borderId="41" xfId="0" applyNumberFormat="1" applyFont="1" applyFill="1" applyBorder="1" applyAlignment="1">
      <alignment horizontal="right"/>
    </xf>
    <xf numFmtId="4" fontId="15" fillId="0" borderId="36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/>
    <xf numFmtId="3" fontId="16" fillId="4" borderId="42" xfId="0" applyNumberFormat="1" applyFont="1" applyFill="1" applyBorder="1" applyAlignment="1">
      <alignment horizontal="right"/>
    </xf>
    <xf numFmtId="4" fontId="15" fillId="0" borderId="43" xfId="0" applyNumberFormat="1" applyFont="1" applyBorder="1" applyAlignment="1">
      <alignment horizontal="right"/>
    </xf>
    <xf numFmtId="0" fontId="19" fillId="0" borderId="3" xfId="0" applyFont="1" applyBorder="1"/>
    <xf numFmtId="3" fontId="16" fillId="0" borderId="4" xfId="0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4" fontId="16" fillId="0" borderId="5" xfId="0" applyNumberFormat="1" applyFont="1" applyBorder="1" applyAlignment="1">
      <alignment horizontal="right"/>
    </xf>
    <xf numFmtId="0" fontId="16" fillId="0" borderId="12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4" fontId="16" fillId="0" borderId="13" xfId="0" applyNumberFormat="1" applyFont="1" applyBorder="1" applyAlignment="1">
      <alignment horizontal="right"/>
    </xf>
    <xf numFmtId="0" fontId="16" fillId="0" borderId="38" xfId="0" applyFont="1" applyBorder="1"/>
    <xf numFmtId="0" fontId="16" fillId="0" borderId="33" xfId="0" applyFont="1" applyBorder="1"/>
    <xf numFmtId="0" fontId="16" fillId="0" borderId="33" xfId="0" applyFont="1" applyBorder="1" applyAlignment="1">
      <alignment horizontal="center"/>
    </xf>
    <xf numFmtId="4" fontId="16" fillId="0" borderId="15" xfId="0" applyNumberFormat="1" applyFont="1" applyBorder="1" applyAlignment="1">
      <alignment horizontal="right"/>
    </xf>
    <xf numFmtId="0" fontId="16" fillId="0" borderId="22" xfId="0" applyFont="1" applyBorder="1"/>
    <xf numFmtId="0" fontId="16" fillId="0" borderId="26" xfId="0" applyFont="1" applyBorder="1"/>
    <xf numFmtId="0" fontId="16" fillId="0" borderId="26" xfId="0" applyFont="1" applyBorder="1" applyAlignment="1">
      <alignment horizontal="center"/>
    </xf>
    <xf numFmtId="4" fontId="16" fillId="0" borderId="23" xfId="0" applyNumberFormat="1" applyFont="1" applyBorder="1" applyAlignment="1">
      <alignment horizontal="right"/>
    </xf>
    <xf numFmtId="0" fontId="16" fillId="5" borderId="44" xfId="0" applyFont="1" applyFill="1" applyBorder="1" applyAlignment="1">
      <alignment horizontal="right"/>
    </xf>
    <xf numFmtId="4" fontId="16" fillId="5" borderId="29" xfId="0" applyNumberFormat="1" applyFont="1" applyFill="1" applyBorder="1"/>
    <xf numFmtId="0" fontId="16" fillId="0" borderId="44" xfId="0" applyFont="1" applyBorder="1" applyAlignment="1">
      <alignment horizontal="right"/>
    </xf>
    <xf numFmtId="4" fontId="16" fillId="0" borderId="29" xfId="0" applyNumberFormat="1" applyFont="1" applyBorder="1"/>
    <xf numFmtId="0" fontId="20" fillId="2" borderId="0" xfId="0" applyFont="1" applyFill="1"/>
    <xf numFmtId="3" fontId="16" fillId="0" borderId="0" xfId="0" applyNumberFormat="1" applyFont="1" applyAlignment="1">
      <alignment horizontal="right"/>
    </xf>
    <xf numFmtId="0" fontId="16" fillId="0" borderId="44" xfId="0" applyFont="1" applyBorder="1"/>
    <xf numFmtId="4" fontId="16" fillId="0" borderId="29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4" fontId="16" fillId="0" borderId="0" xfId="0" applyNumberFormat="1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left"/>
    </xf>
    <xf numFmtId="0" fontId="21" fillId="0" borderId="0" xfId="0" applyFont="1"/>
    <xf numFmtId="16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65" fontId="21" fillId="0" borderId="0" xfId="0" applyNumberFormat="1" applyFont="1"/>
    <xf numFmtId="4" fontId="15" fillId="0" borderId="30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6" fillId="4" borderId="11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4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34" xfId="0" applyFont="1" applyBorder="1"/>
  </cellXfs>
  <cellStyles count="2">
    <cellStyle name="Normální" xfId="0" builtinId="0"/>
    <cellStyle name="normální 2" xfId="1" xr:uid="{C3148178-4094-40F8-8540-839234220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17C3-4521-4E71-9C17-AE0C21882B8B}">
  <sheetPr>
    <pageSetUpPr fitToPage="1"/>
  </sheetPr>
  <dimension ref="A1:Y117"/>
  <sheetViews>
    <sheetView tabSelected="1" topLeftCell="A93" zoomScale="80" zoomScaleNormal="80" workbookViewId="0">
      <selection activeCell="G122" sqref="G122"/>
    </sheetView>
  </sheetViews>
  <sheetFormatPr defaultRowHeight="15" x14ac:dyDescent="0.25"/>
  <cols>
    <col min="1" max="1" width="42.28515625" customWidth="1"/>
    <col min="2" max="2" width="40.42578125" customWidth="1"/>
    <col min="3" max="3" width="25" customWidth="1"/>
    <col min="4" max="4" width="17.28515625" bestFit="1" customWidth="1"/>
    <col min="5" max="5" width="20.5703125" bestFit="1" customWidth="1"/>
    <col min="6" max="6" width="16.85546875" bestFit="1" customWidth="1"/>
    <col min="7" max="7" width="19.28515625" bestFit="1" customWidth="1"/>
    <col min="8" max="8" width="18.5703125" bestFit="1" customWidth="1"/>
    <col min="9" max="9" width="18.140625" bestFit="1" customWidth="1"/>
    <col min="10" max="10" width="21" bestFit="1" customWidth="1"/>
    <col min="11" max="11" width="11.85546875" customWidth="1"/>
    <col min="12" max="12" width="9.85546875" bestFit="1" customWidth="1"/>
    <col min="13" max="13" width="13.85546875" bestFit="1" customWidth="1"/>
    <col min="14" max="15" width="12.42578125" bestFit="1" customWidth="1"/>
    <col min="16" max="18" width="10.85546875" bestFit="1" customWidth="1"/>
    <col min="19" max="19" width="13.5703125" bestFit="1" customWidth="1"/>
    <col min="20" max="21" width="12.42578125" bestFit="1" customWidth="1"/>
    <col min="22" max="22" width="13.5703125" bestFit="1" customWidth="1"/>
    <col min="23" max="23" width="4.42578125" style="2" bestFit="1" customWidth="1"/>
    <col min="24" max="24" width="13.7109375" style="2" bestFit="1" customWidth="1"/>
    <col min="25" max="25" width="13.140625" bestFit="1" customWidth="1"/>
    <col min="257" max="257" width="42.28515625" customWidth="1"/>
    <col min="258" max="258" width="40.42578125" customWidth="1"/>
    <col min="259" max="259" width="25" customWidth="1"/>
    <col min="260" max="260" width="17.28515625" bestFit="1" customWidth="1"/>
    <col min="261" max="261" width="20.5703125" bestFit="1" customWidth="1"/>
    <col min="262" max="262" width="16.85546875" bestFit="1" customWidth="1"/>
    <col min="263" max="263" width="19.28515625" bestFit="1" customWidth="1"/>
    <col min="264" max="264" width="18.5703125" bestFit="1" customWidth="1"/>
    <col min="265" max="265" width="18.140625" bestFit="1" customWidth="1"/>
    <col min="266" max="266" width="21" bestFit="1" customWidth="1"/>
    <col min="267" max="267" width="11.85546875" customWidth="1"/>
    <col min="268" max="268" width="9.85546875" bestFit="1" customWidth="1"/>
    <col min="269" max="269" width="13.85546875" bestFit="1" customWidth="1"/>
    <col min="270" max="271" width="12.42578125" bestFit="1" customWidth="1"/>
    <col min="272" max="274" width="10.85546875" bestFit="1" customWidth="1"/>
    <col min="275" max="275" width="13.5703125" bestFit="1" customWidth="1"/>
    <col min="276" max="277" width="12.42578125" bestFit="1" customWidth="1"/>
    <col min="278" max="278" width="13.5703125" bestFit="1" customWidth="1"/>
    <col min="279" max="279" width="4.42578125" bestFit="1" customWidth="1"/>
    <col min="280" max="280" width="13.7109375" bestFit="1" customWidth="1"/>
    <col min="281" max="281" width="13.140625" bestFit="1" customWidth="1"/>
    <col min="513" max="513" width="42.28515625" customWidth="1"/>
    <col min="514" max="514" width="40.42578125" customWidth="1"/>
    <col min="515" max="515" width="25" customWidth="1"/>
    <col min="516" max="516" width="17.28515625" bestFit="1" customWidth="1"/>
    <col min="517" max="517" width="20.5703125" bestFit="1" customWidth="1"/>
    <col min="518" max="518" width="16.85546875" bestFit="1" customWidth="1"/>
    <col min="519" max="519" width="19.28515625" bestFit="1" customWidth="1"/>
    <col min="520" max="520" width="18.5703125" bestFit="1" customWidth="1"/>
    <col min="521" max="521" width="18.140625" bestFit="1" customWidth="1"/>
    <col min="522" max="522" width="21" bestFit="1" customWidth="1"/>
    <col min="523" max="523" width="11.85546875" customWidth="1"/>
    <col min="524" max="524" width="9.85546875" bestFit="1" customWidth="1"/>
    <col min="525" max="525" width="13.85546875" bestFit="1" customWidth="1"/>
    <col min="526" max="527" width="12.42578125" bestFit="1" customWidth="1"/>
    <col min="528" max="530" width="10.85546875" bestFit="1" customWidth="1"/>
    <col min="531" max="531" width="13.5703125" bestFit="1" customWidth="1"/>
    <col min="532" max="533" width="12.42578125" bestFit="1" customWidth="1"/>
    <col min="534" max="534" width="13.5703125" bestFit="1" customWidth="1"/>
    <col min="535" max="535" width="4.42578125" bestFit="1" customWidth="1"/>
    <col min="536" max="536" width="13.7109375" bestFit="1" customWidth="1"/>
    <col min="537" max="537" width="13.140625" bestFit="1" customWidth="1"/>
    <col min="769" max="769" width="42.28515625" customWidth="1"/>
    <col min="770" max="770" width="40.42578125" customWidth="1"/>
    <col min="771" max="771" width="25" customWidth="1"/>
    <col min="772" max="772" width="17.28515625" bestFit="1" customWidth="1"/>
    <col min="773" max="773" width="20.5703125" bestFit="1" customWidth="1"/>
    <col min="774" max="774" width="16.85546875" bestFit="1" customWidth="1"/>
    <col min="775" max="775" width="19.28515625" bestFit="1" customWidth="1"/>
    <col min="776" max="776" width="18.5703125" bestFit="1" customWidth="1"/>
    <col min="777" max="777" width="18.140625" bestFit="1" customWidth="1"/>
    <col min="778" max="778" width="21" bestFit="1" customWidth="1"/>
    <col min="779" max="779" width="11.85546875" customWidth="1"/>
    <col min="780" max="780" width="9.85546875" bestFit="1" customWidth="1"/>
    <col min="781" max="781" width="13.85546875" bestFit="1" customWidth="1"/>
    <col min="782" max="783" width="12.42578125" bestFit="1" customWidth="1"/>
    <col min="784" max="786" width="10.85546875" bestFit="1" customWidth="1"/>
    <col min="787" max="787" width="13.5703125" bestFit="1" customWidth="1"/>
    <col min="788" max="789" width="12.42578125" bestFit="1" customWidth="1"/>
    <col min="790" max="790" width="13.5703125" bestFit="1" customWidth="1"/>
    <col min="791" max="791" width="4.42578125" bestFit="1" customWidth="1"/>
    <col min="792" max="792" width="13.7109375" bestFit="1" customWidth="1"/>
    <col min="793" max="793" width="13.140625" bestFit="1" customWidth="1"/>
    <col min="1025" max="1025" width="42.28515625" customWidth="1"/>
    <col min="1026" max="1026" width="40.42578125" customWidth="1"/>
    <col min="1027" max="1027" width="25" customWidth="1"/>
    <col min="1028" max="1028" width="17.28515625" bestFit="1" customWidth="1"/>
    <col min="1029" max="1029" width="20.5703125" bestFit="1" customWidth="1"/>
    <col min="1030" max="1030" width="16.85546875" bestFit="1" customWidth="1"/>
    <col min="1031" max="1031" width="19.28515625" bestFit="1" customWidth="1"/>
    <col min="1032" max="1032" width="18.5703125" bestFit="1" customWidth="1"/>
    <col min="1033" max="1033" width="18.140625" bestFit="1" customWidth="1"/>
    <col min="1034" max="1034" width="21" bestFit="1" customWidth="1"/>
    <col min="1035" max="1035" width="11.85546875" customWidth="1"/>
    <col min="1036" max="1036" width="9.85546875" bestFit="1" customWidth="1"/>
    <col min="1037" max="1037" width="13.85546875" bestFit="1" customWidth="1"/>
    <col min="1038" max="1039" width="12.42578125" bestFit="1" customWidth="1"/>
    <col min="1040" max="1042" width="10.85546875" bestFit="1" customWidth="1"/>
    <col min="1043" max="1043" width="13.5703125" bestFit="1" customWidth="1"/>
    <col min="1044" max="1045" width="12.42578125" bestFit="1" customWidth="1"/>
    <col min="1046" max="1046" width="13.5703125" bestFit="1" customWidth="1"/>
    <col min="1047" max="1047" width="4.42578125" bestFit="1" customWidth="1"/>
    <col min="1048" max="1048" width="13.7109375" bestFit="1" customWidth="1"/>
    <col min="1049" max="1049" width="13.140625" bestFit="1" customWidth="1"/>
    <col min="1281" max="1281" width="42.28515625" customWidth="1"/>
    <col min="1282" max="1282" width="40.42578125" customWidth="1"/>
    <col min="1283" max="1283" width="25" customWidth="1"/>
    <col min="1284" max="1284" width="17.28515625" bestFit="1" customWidth="1"/>
    <col min="1285" max="1285" width="20.5703125" bestFit="1" customWidth="1"/>
    <col min="1286" max="1286" width="16.85546875" bestFit="1" customWidth="1"/>
    <col min="1287" max="1287" width="19.28515625" bestFit="1" customWidth="1"/>
    <col min="1288" max="1288" width="18.5703125" bestFit="1" customWidth="1"/>
    <col min="1289" max="1289" width="18.140625" bestFit="1" customWidth="1"/>
    <col min="1290" max="1290" width="21" bestFit="1" customWidth="1"/>
    <col min="1291" max="1291" width="11.85546875" customWidth="1"/>
    <col min="1292" max="1292" width="9.85546875" bestFit="1" customWidth="1"/>
    <col min="1293" max="1293" width="13.85546875" bestFit="1" customWidth="1"/>
    <col min="1294" max="1295" width="12.42578125" bestFit="1" customWidth="1"/>
    <col min="1296" max="1298" width="10.85546875" bestFit="1" customWidth="1"/>
    <col min="1299" max="1299" width="13.5703125" bestFit="1" customWidth="1"/>
    <col min="1300" max="1301" width="12.42578125" bestFit="1" customWidth="1"/>
    <col min="1302" max="1302" width="13.5703125" bestFit="1" customWidth="1"/>
    <col min="1303" max="1303" width="4.42578125" bestFit="1" customWidth="1"/>
    <col min="1304" max="1304" width="13.7109375" bestFit="1" customWidth="1"/>
    <col min="1305" max="1305" width="13.140625" bestFit="1" customWidth="1"/>
    <col min="1537" max="1537" width="42.28515625" customWidth="1"/>
    <col min="1538" max="1538" width="40.42578125" customWidth="1"/>
    <col min="1539" max="1539" width="25" customWidth="1"/>
    <col min="1540" max="1540" width="17.28515625" bestFit="1" customWidth="1"/>
    <col min="1541" max="1541" width="20.5703125" bestFit="1" customWidth="1"/>
    <col min="1542" max="1542" width="16.85546875" bestFit="1" customWidth="1"/>
    <col min="1543" max="1543" width="19.28515625" bestFit="1" customWidth="1"/>
    <col min="1544" max="1544" width="18.5703125" bestFit="1" customWidth="1"/>
    <col min="1545" max="1545" width="18.140625" bestFit="1" customWidth="1"/>
    <col min="1546" max="1546" width="21" bestFit="1" customWidth="1"/>
    <col min="1547" max="1547" width="11.85546875" customWidth="1"/>
    <col min="1548" max="1548" width="9.85546875" bestFit="1" customWidth="1"/>
    <col min="1549" max="1549" width="13.85546875" bestFit="1" customWidth="1"/>
    <col min="1550" max="1551" width="12.42578125" bestFit="1" customWidth="1"/>
    <col min="1552" max="1554" width="10.85546875" bestFit="1" customWidth="1"/>
    <col min="1555" max="1555" width="13.5703125" bestFit="1" customWidth="1"/>
    <col min="1556" max="1557" width="12.42578125" bestFit="1" customWidth="1"/>
    <col min="1558" max="1558" width="13.5703125" bestFit="1" customWidth="1"/>
    <col min="1559" max="1559" width="4.42578125" bestFit="1" customWidth="1"/>
    <col min="1560" max="1560" width="13.7109375" bestFit="1" customWidth="1"/>
    <col min="1561" max="1561" width="13.140625" bestFit="1" customWidth="1"/>
    <col min="1793" max="1793" width="42.28515625" customWidth="1"/>
    <col min="1794" max="1794" width="40.42578125" customWidth="1"/>
    <col min="1795" max="1795" width="25" customWidth="1"/>
    <col min="1796" max="1796" width="17.28515625" bestFit="1" customWidth="1"/>
    <col min="1797" max="1797" width="20.5703125" bestFit="1" customWidth="1"/>
    <col min="1798" max="1798" width="16.85546875" bestFit="1" customWidth="1"/>
    <col min="1799" max="1799" width="19.28515625" bestFit="1" customWidth="1"/>
    <col min="1800" max="1800" width="18.5703125" bestFit="1" customWidth="1"/>
    <col min="1801" max="1801" width="18.140625" bestFit="1" customWidth="1"/>
    <col min="1802" max="1802" width="21" bestFit="1" customWidth="1"/>
    <col min="1803" max="1803" width="11.85546875" customWidth="1"/>
    <col min="1804" max="1804" width="9.85546875" bestFit="1" customWidth="1"/>
    <col min="1805" max="1805" width="13.85546875" bestFit="1" customWidth="1"/>
    <col min="1806" max="1807" width="12.42578125" bestFit="1" customWidth="1"/>
    <col min="1808" max="1810" width="10.85546875" bestFit="1" customWidth="1"/>
    <col min="1811" max="1811" width="13.5703125" bestFit="1" customWidth="1"/>
    <col min="1812" max="1813" width="12.42578125" bestFit="1" customWidth="1"/>
    <col min="1814" max="1814" width="13.5703125" bestFit="1" customWidth="1"/>
    <col min="1815" max="1815" width="4.42578125" bestFit="1" customWidth="1"/>
    <col min="1816" max="1816" width="13.7109375" bestFit="1" customWidth="1"/>
    <col min="1817" max="1817" width="13.140625" bestFit="1" customWidth="1"/>
    <col min="2049" max="2049" width="42.28515625" customWidth="1"/>
    <col min="2050" max="2050" width="40.42578125" customWidth="1"/>
    <col min="2051" max="2051" width="25" customWidth="1"/>
    <col min="2052" max="2052" width="17.28515625" bestFit="1" customWidth="1"/>
    <col min="2053" max="2053" width="20.5703125" bestFit="1" customWidth="1"/>
    <col min="2054" max="2054" width="16.85546875" bestFit="1" customWidth="1"/>
    <col min="2055" max="2055" width="19.28515625" bestFit="1" customWidth="1"/>
    <col min="2056" max="2056" width="18.5703125" bestFit="1" customWidth="1"/>
    <col min="2057" max="2057" width="18.140625" bestFit="1" customWidth="1"/>
    <col min="2058" max="2058" width="21" bestFit="1" customWidth="1"/>
    <col min="2059" max="2059" width="11.85546875" customWidth="1"/>
    <col min="2060" max="2060" width="9.85546875" bestFit="1" customWidth="1"/>
    <col min="2061" max="2061" width="13.85546875" bestFit="1" customWidth="1"/>
    <col min="2062" max="2063" width="12.42578125" bestFit="1" customWidth="1"/>
    <col min="2064" max="2066" width="10.85546875" bestFit="1" customWidth="1"/>
    <col min="2067" max="2067" width="13.5703125" bestFit="1" customWidth="1"/>
    <col min="2068" max="2069" width="12.42578125" bestFit="1" customWidth="1"/>
    <col min="2070" max="2070" width="13.5703125" bestFit="1" customWidth="1"/>
    <col min="2071" max="2071" width="4.42578125" bestFit="1" customWidth="1"/>
    <col min="2072" max="2072" width="13.7109375" bestFit="1" customWidth="1"/>
    <col min="2073" max="2073" width="13.140625" bestFit="1" customWidth="1"/>
    <col min="2305" max="2305" width="42.28515625" customWidth="1"/>
    <col min="2306" max="2306" width="40.42578125" customWidth="1"/>
    <col min="2307" max="2307" width="25" customWidth="1"/>
    <col min="2308" max="2308" width="17.28515625" bestFit="1" customWidth="1"/>
    <col min="2309" max="2309" width="20.5703125" bestFit="1" customWidth="1"/>
    <col min="2310" max="2310" width="16.85546875" bestFit="1" customWidth="1"/>
    <col min="2311" max="2311" width="19.28515625" bestFit="1" customWidth="1"/>
    <col min="2312" max="2312" width="18.5703125" bestFit="1" customWidth="1"/>
    <col min="2313" max="2313" width="18.140625" bestFit="1" customWidth="1"/>
    <col min="2314" max="2314" width="21" bestFit="1" customWidth="1"/>
    <col min="2315" max="2315" width="11.85546875" customWidth="1"/>
    <col min="2316" max="2316" width="9.85546875" bestFit="1" customWidth="1"/>
    <col min="2317" max="2317" width="13.85546875" bestFit="1" customWidth="1"/>
    <col min="2318" max="2319" width="12.42578125" bestFit="1" customWidth="1"/>
    <col min="2320" max="2322" width="10.85546875" bestFit="1" customWidth="1"/>
    <col min="2323" max="2323" width="13.5703125" bestFit="1" customWidth="1"/>
    <col min="2324" max="2325" width="12.42578125" bestFit="1" customWidth="1"/>
    <col min="2326" max="2326" width="13.5703125" bestFit="1" customWidth="1"/>
    <col min="2327" max="2327" width="4.42578125" bestFit="1" customWidth="1"/>
    <col min="2328" max="2328" width="13.7109375" bestFit="1" customWidth="1"/>
    <col min="2329" max="2329" width="13.140625" bestFit="1" customWidth="1"/>
    <col min="2561" max="2561" width="42.28515625" customWidth="1"/>
    <col min="2562" max="2562" width="40.42578125" customWidth="1"/>
    <col min="2563" max="2563" width="25" customWidth="1"/>
    <col min="2564" max="2564" width="17.28515625" bestFit="1" customWidth="1"/>
    <col min="2565" max="2565" width="20.5703125" bestFit="1" customWidth="1"/>
    <col min="2566" max="2566" width="16.85546875" bestFit="1" customWidth="1"/>
    <col min="2567" max="2567" width="19.28515625" bestFit="1" customWidth="1"/>
    <col min="2568" max="2568" width="18.5703125" bestFit="1" customWidth="1"/>
    <col min="2569" max="2569" width="18.140625" bestFit="1" customWidth="1"/>
    <col min="2570" max="2570" width="21" bestFit="1" customWidth="1"/>
    <col min="2571" max="2571" width="11.85546875" customWidth="1"/>
    <col min="2572" max="2572" width="9.85546875" bestFit="1" customWidth="1"/>
    <col min="2573" max="2573" width="13.85546875" bestFit="1" customWidth="1"/>
    <col min="2574" max="2575" width="12.42578125" bestFit="1" customWidth="1"/>
    <col min="2576" max="2578" width="10.85546875" bestFit="1" customWidth="1"/>
    <col min="2579" max="2579" width="13.5703125" bestFit="1" customWidth="1"/>
    <col min="2580" max="2581" width="12.42578125" bestFit="1" customWidth="1"/>
    <col min="2582" max="2582" width="13.5703125" bestFit="1" customWidth="1"/>
    <col min="2583" max="2583" width="4.42578125" bestFit="1" customWidth="1"/>
    <col min="2584" max="2584" width="13.7109375" bestFit="1" customWidth="1"/>
    <col min="2585" max="2585" width="13.140625" bestFit="1" customWidth="1"/>
    <col min="2817" max="2817" width="42.28515625" customWidth="1"/>
    <col min="2818" max="2818" width="40.42578125" customWidth="1"/>
    <col min="2819" max="2819" width="25" customWidth="1"/>
    <col min="2820" max="2820" width="17.28515625" bestFit="1" customWidth="1"/>
    <col min="2821" max="2821" width="20.5703125" bestFit="1" customWidth="1"/>
    <col min="2822" max="2822" width="16.85546875" bestFit="1" customWidth="1"/>
    <col min="2823" max="2823" width="19.28515625" bestFit="1" customWidth="1"/>
    <col min="2824" max="2824" width="18.5703125" bestFit="1" customWidth="1"/>
    <col min="2825" max="2825" width="18.140625" bestFit="1" customWidth="1"/>
    <col min="2826" max="2826" width="21" bestFit="1" customWidth="1"/>
    <col min="2827" max="2827" width="11.85546875" customWidth="1"/>
    <col min="2828" max="2828" width="9.85546875" bestFit="1" customWidth="1"/>
    <col min="2829" max="2829" width="13.85546875" bestFit="1" customWidth="1"/>
    <col min="2830" max="2831" width="12.42578125" bestFit="1" customWidth="1"/>
    <col min="2832" max="2834" width="10.85546875" bestFit="1" customWidth="1"/>
    <col min="2835" max="2835" width="13.5703125" bestFit="1" customWidth="1"/>
    <col min="2836" max="2837" width="12.42578125" bestFit="1" customWidth="1"/>
    <col min="2838" max="2838" width="13.5703125" bestFit="1" customWidth="1"/>
    <col min="2839" max="2839" width="4.42578125" bestFit="1" customWidth="1"/>
    <col min="2840" max="2840" width="13.7109375" bestFit="1" customWidth="1"/>
    <col min="2841" max="2841" width="13.140625" bestFit="1" customWidth="1"/>
    <col min="3073" max="3073" width="42.28515625" customWidth="1"/>
    <col min="3074" max="3074" width="40.42578125" customWidth="1"/>
    <col min="3075" max="3075" width="25" customWidth="1"/>
    <col min="3076" max="3076" width="17.28515625" bestFit="1" customWidth="1"/>
    <col min="3077" max="3077" width="20.5703125" bestFit="1" customWidth="1"/>
    <col min="3078" max="3078" width="16.85546875" bestFit="1" customWidth="1"/>
    <col min="3079" max="3079" width="19.28515625" bestFit="1" customWidth="1"/>
    <col min="3080" max="3080" width="18.5703125" bestFit="1" customWidth="1"/>
    <col min="3081" max="3081" width="18.140625" bestFit="1" customWidth="1"/>
    <col min="3082" max="3082" width="21" bestFit="1" customWidth="1"/>
    <col min="3083" max="3083" width="11.85546875" customWidth="1"/>
    <col min="3084" max="3084" width="9.85546875" bestFit="1" customWidth="1"/>
    <col min="3085" max="3085" width="13.85546875" bestFit="1" customWidth="1"/>
    <col min="3086" max="3087" width="12.42578125" bestFit="1" customWidth="1"/>
    <col min="3088" max="3090" width="10.85546875" bestFit="1" customWidth="1"/>
    <col min="3091" max="3091" width="13.5703125" bestFit="1" customWidth="1"/>
    <col min="3092" max="3093" width="12.42578125" bestFit="1" customWidth="1"/>
    <col min="3094" max="3094" width="13.5703125" bestFit="1" customWidth="1"/>
    <col min="3095" max="3095" width="4.42578125" bestFit="1" customWidth="1"/>
    <col min="3096" max="3096" width="13.7109375" bestFit="1" customWidth="1"/>
    <col min="3097" max="3097" width="13.140625" bestFit="1" customWidth="1"/>
    <col min="3329" max="3329" width="42.28515625" customWidth="1"/>
    <col min="3330" max="3330" width="40.42578125" customWidth="1"/>
    <col min="3331" max="3331" width="25" customWidth="1"/>
    <col min="3332" max="3332" width="17.28515625" bestFit="1" customWidth="1"/>
    <col min="3333" max="3333" width="20.5703125" bestFit="1" customWidth="1"/>
    <col min="3334" max="3334" width="16.85546875" bestFit="1" customWidth="1"/>
    <col min="3335" max="3335" width="19.28515625" bestFit="1" customWidth="1"/>
    <col min="3336" max="3336" width="18.5703125" bestFit="1" customWidth="1"/>
    <col min="3337" max="3337" width="18.140625" bestFit="1" customWidth="1"/>
    <col min="3338" max="3338" width="21" bestFit="1" customWidth="1"/>
    <col min="3339" max="3339" width="11.85546875" customWidth="1"/>
    <col min="3340" max="3340" width="9.85546875" bestFit="1" customWidth="1"/>
    <col min="3341" max="3341" width="13.85546875" bestFit="1" customWidth="1"/>
    <col min="3342" max="3343" width="12.42578125" bestFit="1" customWidth="1"/>
    <col min="3344" max="3346" width="10.85546875" bestFit="1" customWidth="1"/>
    <col min="3347" max="3347" width="13.5703125" bestFit="1" customWidth="1"/>
    <col min="3348" max="3349" width="12.42578125" bestFit="1" customWidth="1"/>
    <col min="3350" max="3350" width="13.5703125" bestFit="1" customWidth="1"/>
    <col min="3351" max="3351" width="4.42578125" bestFit="1" customWidth="1"/>
    <col min="3352" max="3352" width="13.7109375" bestFit="1" customWidth="1"/>
    <col min="3353" max="3353" width="13.140625" bestFit="1" customWidth="1"/>
    <col min="3585" max="3585" width="42.28515625" customWidth="1"/>
    <col min="3586" max="3586" width="40.42578125" customWidth="1"/>
    <col min="3587" max="3587" width="25" customWidth="1"/>
    <col min="3588" max="3588" width="17.28515625" bestFit="1" customWidth="1"/>
    <col min="3589" max="3589" width="20.5703125" bestFit="1" customWidth="1"/>
    <col min="3590" max="3590" width="16.85546875" bestFit="1" customWidth="1"/>
    <col min="3591" max="3591" width="19.28515625" bestFit="1" customWidth="1"/>
    <col min="3592" max="3592" width="18.5703125" bestFit="1" customWidth="1"/>
    <col min="3593" max="3593" width="18.140625" bestFit="1" customWidth="1"/>
    <col min="3594" max="3594" width="21" bestFit="1" customWidth="1"/>
    <col min="3595" max="3595" width="11.85546875" customWidth="1"/>
    <col min="3596" max="3596" width="9.85546875" bestFit="1" customWidth="1"/>
    <col min="3597" max="3597" width="13.85546875" bestFit="1" customWidth="1"/>
    <col min="3598" max="3599" width="12.42578125" bestFit="1" customWidth="1"/>
    <col min="3600" max="3602" width="10.85546875" bestFit="1" customWidth="1"/>
    <col min="3603" max="3603" width="13.5703125" bestFit="1" customWidth="1"/>
    <col min="3604" max="3605" width="12.42578125" bestFit="1" customWidth="1"/>
    <col min="3606" max="3606" width="13.5703125" bestFit="1" customWidth="1"/>
    <col min="3607" max="3607" width="4.42578125" bestFit="1" customWidth="1"/>
    <col min="3608" max="3608" width="13.7109375" bestFit="1" customWidth="1"/>
    <col min="3609" max="3609" width="13.140625" bestFit="1" customWidth="1"/>
    <col min="3841" max="3841" width="42.28515625" customWidth="1"/>
    <col min="3842" max="3842" width="40.42578125" customWidth="1"/>
    <col min="3843" max="3843" width="25" customWidth="1"/>
    <col min="3844" max="3844" width="17.28515625" bestFit="1" customWidth="1"/>
    <col min="3845" max="3845" width="20.5703125" bestFit="1" customWidth="1"/>
    <col min="3846" max="3846" width="16.85546875" bestFit="1" customWidth="1"/>
    <col min="3847" max="3847" width="19.28515625" bestFit="1" customWidth="1"/>
    <col min="3848" max="3848" width="18.5703125" bestFit="1" customWidth="1"/>
    <col min="3849" max="3849" width="18.140625" bestFit="1" customWidth="1"/>
    <col min="3850" max="3850" width="21" bestFit="1" customWidth="1"/>
    <col min="3851" max="3851" width="11.85546875" customWidth="1"/>
    <col min="3852" max="3852" width="9.85546875" bestFit="1" customWidth="1"/>
    <col min="3853" max="3853" width="13.85546875" bestFit="1" customWidth="1"/>
    <col min="3854" max="3855" width="12.42578125" bestFit="1" customWidth="1"/>
    <col min="3856" max="3858" width="10.85546875" bestFit="1" customWidth="1"/>
    <col min="3859" max="3859" width="13.5703125" bestFit="1" customWidth="1"/>
    <col min="3860" max="3861" width="12.42578125" bestFit="1" customWidth="1"/>
    <col min="3862" max="3862" width="13.5703125" bestFit="1" customWidth="1"/>
    <col min="3863" max="3863" width="4.42578125" bestFit="1" customWidth="1"/>
    <col min="3864" max="3864" width="13.7109375" bestFit="1" customWidth="1"/>
    <col min="3865" max="3865" width="13.140625" bestFit="1" customWidth="1"/>
    <col min="4097" max="4097" width="42.28515625" customWidth="1"/>
    <col min="4098" max="4098" width="40.42578125" customWidth="1"/>
    <col min="4099" max="4099" width="25" customWidth="1"/>
    <col min="4100" max="4100" width="17.28515625" bestFit="1" customWidth="1"/>
    <col min="4101" max="4101" width="20.5703125" bestFit="1" customWidth="1"/>
    <col min="4102" max="4102" width="16.85546875" bestFit="1" customWidth="1"/>
    <col min="4103" max="4103" width="19.28515625" bestFit="1" customWidth="1"/>
    <col min="4104" max="4104" width="18.5703125" bestFit="1" customWidth="1"/>
    <col min="4105" max="4105" width="18.140625" bestFit="1" customWidth="1"/>
    <col min="4106" max="4106" width="21" bestFit="1" customWidth="1"/>
    <col min="4107" max="4107" width="11.85546875" customWidth="1"/>
    <col min="4108" max="4108" width="9.85546875" bestFit="1" customWidth="1"/>
    <col min="4109" max="4109" width="13.85546875" bestFit="1" customWidth="1"/>
    <col min="4110" max="4111" width="12.42578125" bestFit="1" customWidth="1"/>
    <col min="4112" max="4114" width="10.85546875" bestFit="1" customWidth="1"/>
    <col min="4115" max="4115" width="13.5703125" bestFit="1" customWidth="1"/>
    <col min="4116" max="4117" width="12.42578125" bestFit="1" customWidth="1"/>
    <col min="4118" max="4118" width="13.5703125" bestFit="1" customWidth="1"/>
    <col min="4119" max="4119" width="4.42578125" bestFit="1" customWidth="1"/>
    <col min="4120" max="4120" width="13.7109375" bestFit="1" customWidth="1"/>
    <col min="4121" max="4121" width="13.140625" bestFit="1" customWidth="1"/>
    <col min="4353" max="4353" width="42.28515625" customWidth="1"/>
    <col min="4354" max="4354" width="40.42578125" customWidth="1"/>
    <col min="4355" max="4355" width="25" customWidth="1"/>
    <col min="4356" max="4356" width="17.28515625" bestFit="1" customWidth="1"/>
    <col min="4357" max="4357" width="20.5703125" bestFit="1" customWidth="1"/>
    <col min="4358" max="4358" width="16.85546875" bestFit="1" customWidth="1"/>
    <col min="4359" max="4359" width="19.28515625" bestFit="1" customWidth="1"/>
    <col min="4360" max="4360" width="18.5703125" bestFit="1" customWidth="1"/>
    <col min="4361" max="4361" width="18.140625" bestFit="1" customWidth="1"/>
    <col min="4362" max="4362" width="21" bestFit="1" customWidth="1"/>
    <col min="4363" max="4363" width="11.85546875" customWidth="1"/>
    <col min="4364" max="4364" width="9.85546875" bestFit="1" customWidth="1"/>
    <col min="4365" max="4365" width="13.85546875" bestFit="1" customWidth="1"/>
    <col min="4366" max="4367" width="12.42578125" bestFit="1" customWidth="1"/>
    <col min="4368" max="4370" width="10.85546875" bestFit="1" customWidth="1"/>
    <col min="4371" max="4371" width="13.5703125" bestFit="1" customWidth="1"/>
    <col min="4372" max="4373" width="12.42578125" bestFit="1" customWidth="1"/>
    <col min="4374" max="4374" width="13.5703125" bestFit="1" customWidth="1"/>
    <col min="4375" max="4375" width="4.42578125" bestFit="1" customWidth="1"/>
    <col min="4376" max="4376" width="13.7109375" bestFit="1" customWidth="1"/>
    <col min="4377" max="4377" width="13.140625" bestFit="1" customWidth="1"/>
    <col min="4609" max="4609" width="42.28515625" customWidth="1"/>
    <col min="4610" max="4610" width="40.42578125" customWidth="1"/>
    <col min="4611" max="4611" width="25" customWidth="1"/>
    <col min="4612" max="4612" width="17.28515625" bestFit="1" customWidth="1"/>
    <col min="4613" max="4613" width="20.5703125" bestFit="1" customWidth="1"/>
    <col min="4614" max="4614" width="16.85546875" bestFit="1" customWidth="1"/>
    <col min="4615" max="4615" width="19.28515625" bestFit="1" customWidth="1"/>
    <col min="4616" max="4616" width="18.5703125" bestFit="1" customWidth="1"/>
    <col min="4617" max="4617" width="18.140625" bestFit="1" customWidth="1"/>
    <col min="4618" max="4618" width="21" bestFit="1" customWidth="1"/>
    <col min="4619" max="4619" width="11.85546875" customWidth="1"/>
    <col min="4620" max="4620" width="9.85546875" bestFit="1" customWidth="1"/>
    <col min="4621" max="4621" width="13.85546875" bestFit="1" customWidth="1"/>
    <col min="4622" max="4623" width="12.42578125" bestFit="1" customWidth="1"/>
    <col min="4624" max="4626" width="10.85546875" bestFit="1" customWidth="1"/>
    <col min="4627" max="4627" width="13.5703125" bestFit="1" customWidth="1"/>
    <col min="4628" max="4629" width="12.42578125" bestFit="1" customWidth="1"/>
    <col min="4630" max="4630" width="13.5703125" bestFit="1" customWidth="1"/>
    <col min="4631" max="4631" width="4.42578125" bestFit="1" customWidth="1"/>
    <col min="4632" max="4632" width="13.7109375" bestFit="1" customWidth="1"/>
    <col min="4633" max="4633" width="13.140625" bestFit="1" customWidth="1"/>
    <col min="4865" max="4865" width="42.28515625" customWidth="1"/>
    <col min="4866" max="4866" width="40.42578125" customWidth="1"/>
    <col min="4867" max="4867" width="25" customWidth="1"/>
    <col min="4868" max="4868" width="17.28515625" bestFit="1" customWidth="1"/>
    <col min="4869" max="4869" width="20.5703125" bestFit="1" customWidth="1"/>
    <col min="4870" max="4870" width="16.85546875" bestFit="1" customWidth="1"/>
    <col min="4871" max="4871" width="19.28515625" bestFit="1" customWidth="1"/>
    <col min="4872" max="4872" width="18.5703125" bestFit="1" customWidth="1"/>
    <col min="4873" max="4873" width="18.140625" bestFit="1" customWidth="1"/>
    <col min="4874" max="4874" width="21" bestFit="1" customWidth="1"/>
    <col min="4875" max="4875" width="11.85546875" customWidth="1"/>
    <col min="4876" max="4876" width="9.85546875" bestFit="1" customWidth="1"/>
    <col min="4877" max="4877" width="13.85546875" bestFit="1" customWidth="1"/>
    <col min="4878" max="4879" width="12.42578125" bestFit="1" customWidth="1"/>
    <col min="4880" max="4882" width="10.85546875" bestFit="1" customWidth="1"/>
    <col min="4883" max="4883" width="13.5703125" bestFit="1" customWidth="1"/>
    <col min="4884" max="4885" width="12.42578125" bestFit="1" customWidth="1"/>
    <col min="4886" max="4886" width="13.5703125" bestFit="1" customWidth="1"/>
    <col min="4887" max="4887" width="4.42578125" bestFit="1" customWidth="1"/>
    <col min="4888" max="4888" width="13.7109375" bestFit="1" customWidth="1"/>
    <col min="4889" max="4889" width="13.140625" bestFit="1" customWidth="1"/>
    <col min="5121" max="5121" width="42.28515625" customWidth="1"/>
    <col min="5122" max="5122" width="40.42578125" customWidth="1"/>
    <col min="5123" max="5123" width="25" customWidth="1"/>
    <col min="5124" max="5124" width="17.28515625" bestFit="1" customWidth="1"/>
    <col min="5125" max="5125" width="20.5703125" bestFit="1" customWidth="1"/>
    <col min="5126" max="5126" width="16.85546875" bestFit="1" customWidth="1"/>
    <col min="5127" max="5127" width="19.28515625" bestFit="1" customWidth="1"/>
    <col min="5128" max="5128" width="18.5703125" bestFit="1" customWidth="1"/>
    <col min="5129" max="5129" width="18.140625" bestFit="1" customWidth="1"/>
    <col min="5130" max="5130" width="21" bestFit="1" customWidth="1"/>
    <col min="5131" max="5131" width="11.85546875" customWidth="1"/>
    <col min="5132" max="5132" width="9.85546875" bestFit="1" customWidth="1"/>
    <col min="5133" max="5133" width="13.85546875" bestFit="1" customWidth="1"/>
    <col min="5134" max="5135" width="12.42578125" bestFit="1" customWidth="1"/>
    <col min="5136" max="5138" width="10.85546875" bestFit="1" customWidth="1"/>
    <col min="5139" max="5139" width="13.5703125" bestFit="1" customWidth="1"/>
    <col min="5140" max="5141" width="12.42578125" bestFit="1" customWidth="1"/>
    <col min="5142" max="5142" width="13.5703125" bestFit="1" customWidth="1"/>
    <col min="5143" max="5143" width="4.42578125" bestFit="1" customWidth="1"/>
    <col min="5144" max="5144" width="13.7109375" bestFit="1" customWidth="1"/>
    <col min="5145" max="5145" width="13.140625" bestFit="1" customWidth="1"/>
    <col min="5377" max="5377" width="42.28515625" customWidth="1"/>
    <col min="5378" max="5378" width="40.42578125" customWidth="1"/>
    <col min="5379" max="5379" width="25" customWidth="1"/>
    <col min="5380" max="5380" width="17.28515625" bestFit="1" customWidth="1"/>
    <col min="5381" max="5381" width="20.5703125" bestFit="1" customWidth="1"/>
    <col min="5382" max="5382" width="16.85546875" bestFit="1" customWidth="1"/>
    <col min="5383" max="5383" width="19.28515625" bestFit="1" customWidth="1"/>
    <col min="5384" max="5384" width="18.5703125" bestFit="1" customWidth="1"/>
    <col min="5385" max="5385" width="18.140625" bestFit="1" customWidth="1"/>
    <col min="5386" max="5386" width="21" bestFit="1" customWidth="1"/>
    <col min="5387" max="5387" width="11.85546875" customWidth="1"/>
    <col min="5388" max="5388" width="9.85546875" bestFit="1" customWidth="1"/>
    <col min="5389" max="5389" width="13.85546875" bestFit="1" customWidth="1"/>
    <col min="5390" max="5391" width="12.42578125" bestFit="1" customWidth="1"/>
    <col min="5392" max="5394" width="10.85546875" bestFit="1" customWidth="1"/>
    <col min="5395" max="5395" width="13.5703125" bestFit="1" customWidth="1"/>
    <col min="5396" max="5397" width="12.42578125" bestFit="1" customWidth="1"/>
    <col min="5398" max="5398" width="13.5703125" bestFit="1" customWidth="1"/>
    <col min="5399" max="5399" width="4.42578125" bestFit="1" customWidth="1"/>
    <col min="5400" max="5400" width="13.7109375" bestFit="1" customWidth="1"/>
    <col min="5401" max="5401" width="13.140625" bestFit="1" customWidth="1"/>
    <col min="5633" max="5633" width="42.28515625" customWidth="1"/>
    <col min="5634" max="5634" width="40.42578125" customWidth="1"/>
    <col min="5635" max="5635" width="25" customWidth="1"/>
    <col min="5636" max="5636" width="17.28515625" bestFit="1" customWidth="1"/>
    <col min="5637" max="5637" width="20.5703125" bestFit="1" customWidth="1"/>
    <col min="5638" max="5638" width="16.85546875" bestFit="1" customWidth="1"/>
    <col min="5639" max="5639" width="19.28515625" bestFit="1" customWidth="1"/>
    <col min="5640" max="5640" width="18.5703125" bestFit="1" customWidth="1"/>
    <col min="5641" max="5641" width="18.140625" bestFit="1" customWidth="1"/>
    <col min="5642" max="5642" width="21" bestFit="1" customWidth="1"/>
    <col min="5643" max="5643" width="11.85546875" customWidth="1"/>
    <col min="5644" max="5644" width="9.85546875" bestFit="1" customWidth="1"/>
    <col min="5645" max="5645" width="13.85546875" bestFit="1" customWidth="1"/>
    <col min="5646" max="5647" width="12.42578125" bestFit="1" customWidth="1"/>
    <col min="5648" max="5650" width="10.85546875" bestFit="1" customWidth="1"/>
    <col min="5651" max="5651" width="13.5703125" bestFit="1" customWidth="1"/>
    <col min="5652" max="5653" width="12.42578125" bestFit="1" customWidth="1"/>
    <col min="5654" max="5654" width="13.5703125" bestFit="1" customWidth="1"/>
    <col min="5655" max="5655" width="4.42578125" bestFit="1" customWidth="1"/>
    <col min="5656" max="5656" width="13.7109375" bestFit="1" customWidth="1"/>
    <col min="5657" max="5657" width="13.140625" bestFit="1" customWidth="1"/>
    <col min="5889" max="5889" width="42.28515625" customWidth="1"/>
    <col min="5890" max="5890" width="40.42578125" customWidth="1"/>
    <col min="5891" max="5891" width="25" customWidth="1"/>
    <col min="5892" max="5892" width="17.28515625" bestFit="1" customWidth="1"/>
    <col min="5893" max="5893" width="20.5703125" bestFit="1" customWidth="1"/>
    <col min="5894" max="5894" width="16.85546875" bestFit="1" customWidth="1"/>
    <col min="5895" max="5895" width="19.28515625" bestFit="1" customWidth="1"/>
    <col min="5896" max="5896" width="18.5703125" bestFit="1" customWidth="1"/>
    <col min="5897" max="5897" width="18.140625" bestFit="1" customWidth="1"/>
    <col min="5898" max="5898" width="21" bestFit="1" customWidth="1"/>
    <col min="5899" max="5899" width="11.85546875" customWidth="1"/>
    <col min="5900" max="5900" width="9.85546875" bestFit="1" customWidth="1"/>
    <col min="5901" max="5901" width="13.85546875" bestFit="1" customWidth="1"/>
    <col min="5902" max="5903" width="12.42578125" bestFit="1" customWidth="1"/>
    <col min="5904" max="5906" width="10.85546875" bestFit="1" customWidth="1"/>
    <col min="5907" max="5907" width="13.5703125" bestFit="1" customWidth="1"/>
    <col min="5908" max="5909" width="12.42578125" bestFit="1" customWidth="1"/>
    <col min="5910" max="5910" width="13.5703125" bestFit="1" customWidth="1"/>
    <col min="5911" max="5911" width="4.42578125" bestFit="1" customWidth="1"/>
    <col min="5912" max="5912" width="13.7109375" bestFit="1" customWidth="1"/>
    <col min="5913" max="5913" width="13.140625" bestFit="1" customWidth="1"/>
    <col min="6145" max="6145" width="42.28515625" customWidth="1"/>
    <col min="6146" max="6146" width="40.42578125" customWidth="1"/>
    <col min="6147" max="6147" width="25" customWidth="1"/>
    <col min="6148" max="6148" width="17.28515625" bestFit="1" customWidth="1"/>
    <col min="6149" max="6149" width="20.5703125" bestFit="1" customWidth="1"/>
    <col min="6150" max="6150" width="16.85546875" bestFit="1" customWidth="1"/>
    <col min="6151" max="6151" width="19.28515625" bestFit="1" customWidth="1"/>
    <col min="6152" max="6152" width="18.5703125" bestFit="1" customWidth="1"/>
    <col min="6153" max="6153" width="18.140625" bestFit="1" customWidth="1"/>
    <col min="6154" max="6154" width="21" bestFit="1" customWidth="1"/>
    <col min="6155" max="6155" width="11.85546875" customWidth="1"/>
    <col min="6156" max="6156" width="9.85546875" bestFit="1" customWidth="1"/>
    <col min="6157" max="6157" width="13.85546875" bestFit="1" customWidth="1"/>
    <col min="6158" max="6159" width="12.42578125" bestFit="1" customWidth="1"/>
    <col min="6160" max="6162" width="10.85546875" bestFit="1" customWidth="1"/>
    <col min="6163" max="6163" width="13.5703125" bestFit="1" customWidth="1"/>
    <col min="6164" max="6165" width="12.42578125" bestFit="1" customWidth="1"/>
    <col min="6166" max="6166" width="13.5703125" bestFit="1" customWidth="1"/>
    <col min="6167" max="6167" width="4.42578125" bestFit="1" customWidth="1"/>
    <col min="6168" max="6168" width="13.7109375" bestFit="1" customWidth="1"/>
    <col min="6169" max="6169" width="13.140625" bestFit="1" customWidth="1"/>
    <col min="6401" max="6401" width="42.28515625" customWidth="1"/>
    <col min="6402" max="6402" width="40.42578125" customWidth="1"/>
    <col min="6403" max="6403" width="25" customWidth="1"/>
    <col min="6404" max="6404" width="17.28515625" bestFit="1" customWidth="1"/>
    <col min="6405" max="6405" width="20.5703125" bestFit="1" customWidth="1"/>
    <col min="6406" max="6406" width="16.85546875" bestFit="1" customWidth="1"/>
    <col min="6407" max="6407" width="19.28515625" bestFit="1" customWidth="1"/>
    <col min="6408" max="6408" width="18.5703125" bestFit="1" customWidth="1"/>
    <col min="6409" max="6409" width="18.140625" bestFit="1" customWidth="1"/>
    <col min="6410" max="6410" width="21" bestFit="1" customWidth="1"/>
    <col min="6411" max="6411" width="11.85546875" customWidth="1"/>
    <col min="6412" max="6412" width="9.85546875" bestFit="1" customWidth="1"/>
    <col min="6413" max="6413" width="13.85546875" bestFit="1" customWidth="1"/>
    <col min="6414" max="6415" width="12.42578125" bestFit="1" customWidth="1"/>
    <col min="6416" max="6418" width="10.85546875" bestFit="1" customWidth="1"/>
    <col min="6419" max="6419" width="13.5703125" bestFit="1" customWidth="1"/>
    <col min="6420" max="6421" width="12.42578125" bestFit="1" customWidth="1"/>
    <col min="6422" max="6422" width="13.5703125" bestFit="1" customWidth="1"/>
    <col min="6423" max="6423" width="4.42578125" bestFit="1" customWidth="1"/>
    <col min="6424" max="6424" width="13.7109375" bestFit="1" customWidth="1"/>
    <col min="6425" max="6425" width="13.140625" bestFit="1" customWidth="1"/>
    <col min="6657" max="6657" width="42.28515625" customWidth="1"/>
    <col min="6658" max="6658" width="40.42578125" customWidth="1"/>
    <col min="6659" max="6659" width="25" customWidth="1"/>
    <col min="6660" max="6660" width="17.28515625" bestFit="1" customWidth="1"/>
    <col min="6661" max="6661" width="20.5703125" bestFit="1" customWidth="1"/>
    <col min="6662" max="6662" width="16.85546875" bestFit="1" customWidth="1"/>
    <col min="6663" max="6663" width="19.28515625" bestFit="1" customWidth="1"/>
    <col min="6664" max="6664" width="18.5703125" bestFit="1" customWidth="1"/>
    <col min="6665" max="6665" width="18.140625" bestFit="1" customWidth="1"/>
    <col min="6666" max="6666" width="21" bestFit="1" customWidth="1"/>
    <col min="6667" max="6667" width="11.85546875" customWidth="1"/>
    <col min="6668" max="6668" width="9.85546875" bestFit="1" customWidth="1"/>
    <col min="6669" max="6669" width="13.85546875" bestFit="1" customWidth="1"/>
    <col min="6670" max="6671" width="12.42578125" bestFit="1" customWidth="1"/>
    <col min="6672" max="6674" width="10.85546875" bestFit="1" customWidth="1"/>
    <col min="6675" max="6675" width="13.5703125" bestFit="1" customWidth="1"/>
    <col min="6676" max="6677" width="12.42578125" bestFit="1" customWidth="1"/>
    <col min="6678" max="6678" width="13.5703125" bestFit="1" customWidth="1"/>
    <col min="6679" max="6679" width="4.42578125" bestFit="1" customWidth="1"/>
    <col min="6680" max="6680" width="13.7109375" bestFit="1" customWidth="1"/>
    <col min="6681" max="6681" width="13.140625" bestFit="1" customWidth="1"/>
    <col min="6913" max="6913" width="42.28515625" customWidth="1"/>
    <col min="6914" max="6914" width="40.42578125" customWidth="1"/>
    <col min="6915" max="6915" width="25" customWidth="1"/>
    <col min="6916" max="6916" width="17.28515625" bestFit="1" customWidth="1"/>
    <col min="6917" max="6917" width="20.5703125" bestFit="1" customWidth="1"/>
    <col min="6918" max="6918" width="16.85546875" bestFit="1" customWidth="1"/>
    <col min="6919" max="6919" width="19.28515625" bestFit="1" customWidth="1"/>
    <col min="6920" max="6920" width="18.5703125" bestFit="1" customWidth="1"/>
    <col min="6921" max="6921" width="18.140625" bestFit="1" customWidth="1"/>
    <col min="6922" max="6922" width="21" bestFit="1" customWidth="1"/>
    <col min="6923" max="6923" width="11.85546875" customWidth="1"/>
    <col min="6924" max="6924" width="9.85546875" bestFit="1" customWidth="1"/>
    <col min="6925" max="6925" width="13.85546875" bestFit="1" customWidth="1"/>
    <col min="6926" max="6927" width="12.42578125" bestFit="1" customWidth="1"/>
    <col min="6928" max="6930" width="10.85546875" bestFit="1" customWidth="1"/>
    <col min="6931" max="6931" width="13.5703125" bestFit="1" customWidth="1"/>
    <col min="6932" max="6933" width="12.42578125" bestFit="1" customWidth="1"/>
    <col min="6934" max="6934" width="13.5703125" bestFit="1" customWidth="1"/>
    <col min="6935" max="6935" width="4.42578125" bestFit="1" customWidth="1"/>
    <col min="6936" max="6936" width="13.7109375" bestFit="1" customWidth="1"/>
    <col min="6937" max="6937" width="13.140625" bestFit="1" customWidth="1"/>
    <col min="7169" max="7169" width="42.28515625" customWidth="1"/>
    <col min="7170" max="7170" width="40.42578125" customWidth="1"/>
    <col min="7171" max="7171" width="25" customWidth="1"/>
    <col min="7172" max="7172" width="17.28515625" bestFit="1" customWidth="1"/>
    <col min="7173" max="7173" width="20.5703125" bestFit="1" customWidth="1"/>
    <col min="7174" max="7174" width="16.85546875" bestFit="1" customWidth="1"/>
    <col min="7175" max="7175" width="19.28515625" bestFit="1" customWidth="1"/>
    <col min="7176" max="7176" width="18.5703125" bestFit="1" customWidth="1"/>
    <col min="7177" max="7177" width="18.140625" bestFit="1" customWidth="1"/>
    <col min="7178" max="7178" width="21" bestFit="1" customWidth="1"/>
    <col min="7179" max="7179" width="11.85546875" customWidth="1"/>
    <col min="7180" max="7180" width="9.85546875" bestFit="1" customWidth="1"/>
    <col min="7181" max="7181" width="13.85546875" bestFit="1" customWidth="1"/>
    <col min="7182" max="7183" width="12.42578125" bestFit="1" customWidth="1"/>
    <col min="7184" max="7186" width="10.85546875" bestFit="1" customWidth="1"/>
    <col min="7187" max="7187" width="13.5703125" bestFit="1" customWidth="1"/>
    <col min="7188" max="7189" width="12.42578125" bestFit="1" customWidth="1"/>
    <col min="7190" max="7190" width="13.5703125" bestFit="1" customWidth="1"/>
    <col min="7191" max="7191" width="4.42578125" bestFit="1" customWidth="1"/>
    <col min="7192" max="7192" width="13.7109375" bestFit="1" customWidth="1"/>
    <col min="7193" max="7193" width="13.140625" bestFit="1" customWidth="1"/>
    <col min="7425" max="7425" width="42.28515625" customWidth="1"/>
    <col min="7426" max="7426" width="40.42578125" customWidth="1"/>
    <col min="7427" max="7427" width="25" customWidth="1"/>
    <col min="7428" max="7428" width="17.28515625" bestFit="1" customWidth="1"/>
    <col min="7429" max="7429" width="20.5703125" bestFit="1" customWidth="1"/>
    <col min="7430" max="7430" width="16.85546875" bestFit="1" customWidth="1"/>
    <col min="7431" max="7431" width="19.28515625" bestFit="1" customWidth="1"/>
    <col min="7432" max="7432" width="18.5703125" bestFit="1" customWidth="1"/>
    <col min="7433" max="7433" width="18.140625" bestFit="1" customWidth="1"/>
    <col min="7434" max="7434" width="21" bestFit="1" customWidth="1"/>
    <col min="7435" max="7435" width="11.85546875" customWidth="1"/>
    <col min="7436" max="7436" width="9.85546875" bestFit="1" customWidth="1"/>
    <col min="7437" max="7437" width="13.85546875" bestFit="1" customWidth="1"/>
    <col min="7438" max="7439" width="12.42578125" bestFit="1" customWidth="1"/>
    <col min="7440" max="7442" width="10.85546875" bestFit="1" customWidth="1"/>
    <col min="7443" max="7443" width="13.5703125" bestFit="1" customWidth="1"/>
    <col min="7444" max="7445" width="12.42578125" bestFit="1" customWidth="1"/>
    <col min="7446" max="7446" width="13.5703125" bestFit="1" customWidth="1"/>
    <col min="7447" max="7447" width="4.42578125" bestFit="1" customWidth="1"/>
    <col min="7448" max="7448" width="13.7109375" bestFit="1" customWidth="1"/>
    <col min="7449" max="7449" width="13.140625" bestFit="1" customWidth="1"/>
    <col min="7681" max="7681" width="42.28515625" customWidth="1"/>
    <col min="7682" max="7682" width="40.42578125" customWidth="1"/>
    <col min="7683" max="7683" width="25" customWidth="1"/>
    <col min="7684" max="7684" width="17.28515625" bestFit="1" customWidth="1"/>
    <col min="7685" max="7685" width="20.5703125" bestFit="1" customWidth="1"/>
    <col min="7686" max="7686" width="16.85546875" bestFit="1" customWidth="1"/>
    <col min="7687" max="7687" width="19.28515625" bestFit="1" customWidth="1"/>
    <col min="7688" max="7688" width="18.5703125" bestFit="1" customWidth="1"/>
    <col min="7689" max="7689" width="18.140625" bestFit="1" customWidth="1"/>
    <col min="7690" max="7690" width="21" bestFit="1" customWidth="1"/>
    <col min="7691" max="7691" width="11.85546875" customWidth="1"/>
    <col min="7692" max="7692" width="9.85546875" bestFit="1" customWidth="1"/>
    <col min="7693" max="7693" width="13.85546875" bestFit="1" customWidth="1"/>
    <col min="7694" max="7695" width="12.42578125" bestFit="1" customWidth="1"/>
    <col min="7696" max="7698" width="10.85546875" bestFit="1" customWidth="1"/>
    <col min="7699" max="7699" width="13.5703125" bestFit="1" customWidth="1"/>
    <col min="7700" max="7701" width="12.42578125" bestFit="1" customWidth="1"/>
    <col min="7702" max="7702" width="13.5703125" bestFit="1" customWidth="1"/>
    <col min="7703" max="7703" width="4.42578125" bestFit="1" customWidth="1"/>
    <col min="7704" max="7704" width="13.7109375" bestFit="1" customWidth="1"/>
    <col min="7705" max="7705" width="13.140625" bestFit="1" customWidth="1"/>
    <col min="7937" max="7937" width="42.28515625" customWidth="1"/>
    <col min="7938" max="7938" width="40.42578125" customWidth="1"/>
    <col min="7939" max="7939" width="25" customWidth="1"/>
    <col min="7940" max="7940" width="17.28515625" bestFit="1" customWidth="1"/>
    <col min="7941" max="7941" width="20.5703125" bestFit="1" customWidth="1"/>
    <col min="7942" max="7942" width="16.85546875" bestFit="1" customWidth="1"/>
    <col min="7943" max="7943" width="19.28515625" bestFit="1" customWidth="1"/>
    <col min="7944" max="7944" width="18.5703125" bestFit="1" customWidth="1"/>
    <col min="7945" max="7945" width="18.140625" bestFit="1" customWidth="1"/>
    <col min="7946" max="7946" width="21" bestFit="1" customWidth="1"/>
    <col min="7947" max="7947" width="11.85546875" customWidth="1"/>
    <col min="7948" max="7948" width="9.85546875" bestFit="1" customWidth="1"/>
    <col min="7949" max="7949" width="13.85546875" bestFit="1" customWidth="1"/>
    <col min="7950" max="7951" width="12.42578125" bestFit="1" customWidth="1"/>
    <col min="7952" max="7954" width="10.85546875" bestFit="1" customWidth="1"/>
    <col min="7955" max="7955" width="13.5703125" bestFit="1" customWidth="1"/>
    <col min="7956" max="7957" width="12.42578125" bestFit="1" customWidth="1"/>
    <col min="7958" max="7958" width="13.5703125" bestFit="1" customWidth="1"/>
    <col min="7959" max="7959" width="4.42578125" bestFit="1" customWidth="1"/>
    <col min="7960" max="7960" width="13.7109375" bestFit="1" customWidth="1"/>
    <col min="7961" max="7961" width="13.140625" bestFit="1" customWidth="1"/>
    <col min="8193" max="8193" width="42.28515625" customWidth="1"/>
    <col min="8194" max="8194" width="40.42578125" customWidth="1"/>
    <col min="8195" max="8195" width="25" customWidth="1"/>
    <col min="8196" max="8196" width="17.28515625" bestFit="1" customWidth="1"/>
    <col min="8197" max="8197" width="20.5703125" bestFit="1" customWidth="1"/>
    <col min="8198" max="8198" width="16.85546875" bestFit="1" customWidth="1"/>
    <col min="8199" max="8199" width="19.28515625" bestFit="1" customWidth="1"/>
    <col min="8200" max="8200" width="18.5703125" bestFit="1" customWidth="1"/>
    <col min="8201" max="8201" width="18.140625" bestFit="1" customWidth="1"/>
    <col min="8202" max="8202" width="21" bestFit="1" customWidth="1"/>
    <col min="8203" max="8203" width="11.85546875" customWidth="1"/>
    <col min="8204" max="8204" width="9.85546875" bestFit="1" customWidth="1"/>
    <col min="8205" max="8205" width="13.85546875" bestFit="1" customWidth="1"/>
    <col min="8206" max="8207" width="12.42578125" bestFit="1" customWidth="1"/>
    <col min="8208" max="8210" width="10.85546875" bestFit="1" customWidth="1"/>
    <col min="8211" max="8211" width="13.5703125" bestFit="1" customWidth="1"/>
    <col min="8212" max="8213" width="12.42578125" bestFit="1" customWidth="1"/>
    <col min="8214" max="8214" width="13.5703125" bestFit="1" customWidth="1"/>
    <col min="8215" max="8215" width="4.42578125" bestFit="1" customWidth="1"/>
    <col min="8216" max="8216" width="13.7109375" bestFit="1" customWidth="1"/>
    <col min="8217" max="8217" width="13.140625" bestFit="1" customWidth="1"/>
    <col min="8449" max="8449" width="42.28515625" customWidth="1"/>
    <col min="8450" max="8450" width="40.42578125" customWidth="1"/>
    <col min="8451" max="8451" width="25" customWidth="1"/>
    <col min="8452" max="8452" width="17.28515625" bestFit="1" customWidth="1"/>
    <col min="8453" max="8453" width="20.5703125" bestFit="1" customWidth="1"/>
    <col min="8454" max="8454" width="16.85546875" bestFit="1" customWidth="1"/>
    <col min="8455" max="8455" width="19.28515625" bestFit="1" customWidth="1"/>
    <col min="8456" max="8456" width="18.5703125" bestFit="1" customWidth="1"/>
    <col min="8457" max="8457" width="18.140625" bestFit="1" customWidth="1"/>
    <col min="8458" max="8458" width="21" bestFit="1" customWidth="1"/>
    <col min="8459" max="8459" width="11.85546875" customWidth="1"/>
    <col min="8460" max="8460" width="9.85546875" bestFit="1" customWidth="1"/>
    <col min="8461" max="8461" width="13.85546875" bestFit="1" customWidth="1"/>
    <col min="8462" max="8463" width="12.42578125" bestFit="1" customWidth="1"/>
    <col min="8464" max="8466" width="10.85546875" bestFit="1" customWidth="1"/>
    <col min="8467" max="8467" width="13.5703125" bestFit="1" customWidth="1"/>
    <col min="8468" max="8469" width="12.42578125" bestFit="1" customWidth="1"/>
    <col min="8470" max="8470" width="13.5703125" bestFit="1" customWidth="1"/>
    <col min="8471" max="8471" width="4.42578125" bestFit="1" customWidth="1"/>
    <col min="8472" max="8472" width="13.7109375" bestFit="1" customWidth="1"/>
    <col min="8473" max="8473" width="13.140625" bestFit="1" customWidth="1"/>
    <col min="8705" max="8705" width="42.28515625" customWidth="1"/>
    <col min="8706" max="8706" width="40.42578125" customWidth="1"/>
    <col min="8707" max="8707" width="25" customWidth="1"/>
    <col min="8708" max="8708" width="17.28515625" bestFit="1" customWidth="1"/>
    <col min="8709" max="8709" width="20.5703125" bestFit="1" customWidth="1"/>
    <col min="8710" max="8710" width="16.85546875" bestFit="1" customWidth="1"/>
    <col min="8711" max="8711" width="19.28515625" bestFit="1" customWidth="1"/>
    <col min="8712" max="8712" width="18.5703125" bestFit="1" customWidth="1"/>
    <col min="8713" max="8713" width="18.140625" bestFit="1" customWidth="1"/>
    <col min="8714" max="8714" width="21" bestFit="1" customWidth="1"/>
    <col min="8715" max="8715" width="11.85546875" customWidth="1"/>
    <col min="8716" max="8716" width="9.85546875" bestFit="1" customWidth="1"/>
    <col min="8717" max="8717" width="13.85546875" bestFit="1" customWidth="1"/>
    <col min="8718" max="8719" width="12.42578125" bestFit="1" customWidth="1"/>
    <col min="8720" max="8722" width="10.85546875" bestFit="1" customWidth="1"/>
    <col min="8723" max="8723" width="13.5703125" bestFit="1" customWidth="1"/>
    <col min="8724" max="8725" width="12.42578125" bestFit="1" customWidth="1"/>
    <col min="8726" max="8726" width="13.5703125" bestFit="1" customWidth="1"/>
    <col min="8727" max="8727" width="4.42578125" bestFit="1" customWidth="1"/>
    <col min="8728" max="8728" width="13.7109375" bestFit="1" customWidth="1"/>
    <col min="8729" max="8729" width="13.140625" bestFit="1" customWidth="1"/>
    <col min="8961" max="8961" width="42.28515625" customWidth="1"/>
    <col min="8962" max="8962" width="40.42578125" customWidth="1"/>
    <col min="8963" max="8963" width="25" customWidth="1"/>
    <col min="8964" max="8964" width="17.28515625" bestFit="1" customWidth="1"/>
    <col min="8965" max="8965" width="20.5703125" bestFit="1" customWidth="1"/>
    <col min="8966" max="8966" width="16.85546875" bestFit="1" customWidth="1"/>
    <col min="8967" max="8967" width="19.28515625" bestFit="1" customWidth="1"/>
    <col min="8968" max="8968" width="18.5703125" bestFit="1" customWidth="1"/>
    <col min="8969" max="8969" width="18.140625" bestFit="1" customWidth="1"/>
    <col min="8970" max="8970" width="21" bestFit="1" customWidth="1"/>
    <col min="8971" max="8971" width="11.85546875" customWidth="1"/>
    <col min="8972" max="8972" width="9.85546875" bestFit="1" customWidth="1"/>
    <col min="8973" max="8973" width="13.85546875" bestFit="1" customWidth="1"/>
    <col min="8974" max="8975" width="12.42578125" bestFit="1" customWidth="1"/>
    <col min="8976" max="8978" width="10.85546875" bestFit="1" customWidth="1"/>
    <col min="8979" max="8979" width="13.5703125" bestFit="1" customWidth="1"/>
    <col min="8980" max="8981" width="12.42578125" bestFit="1" customWidth="1"/>
    <col min="8982" max="8982" width="13.5703125" bestFit="1" customWidth="1"/>
    <col min="8983" max="8983" width="4.42578125" bestFit="1" customWidth="1"/>
    <col min="8984" max="8984" width="13.7109375" bestFit="1" customWidth="1"/>
    <col min="8985" max="8985" width="13.140625" bestFit="1" customWidth="1"/>
    <col min="9217" max="9217" width="42.28515625" customWidth="1"/>
    <col min="9218" max="9218" width="40.42578125" customWidth="1"/>
    <col min="9219" max="9219" width="25" customWidth="1"/>
    <col min="9220" max="9220" width="17.28515625" bestFit="1" customWidth="1"/>
    <col min="9221" max="9221" width="20.5703125" bestFit="1" customWidth="1"/>
    <col min="9222" max="9222" width="16.85546875" bestFit="1" customWidth="1"/>
    <col min="9223" max="9223" width="19.28515625" bestFit="1" customWidth="1"/>
    <col min="9224" max="9224" width="18.5703125" bestFit="1" customWidth="1"/>
    <col min="9225" max="9225" width="18.140625" bestFit="1" customWidth="1"/>
    <col min="9226" max="9226" width="21" bestFit="1" customWidth="1"/>
    <col min="9227" max="9227" width="11.85546875" customWidth="1"/>
    <col min="9228" max="9228" width="9.85546875" bestFit="1" customWidth="1"/>
    <col min="9229" max="9229" width="13.85546875" bestFit="1" customWidth="1"/>
    <col min="9230" max="9231" width="12.42578125" bestFit="1" customWidth="1"/>
    <col min="9232" max="9234" width="10.85546875" bestFit="1" customWidth="1"/>
    <col min="9235" max="9235" width="13.5703125" bestFit="1" customWidth="1"/>
    <col min="9236" max="9237" width="12.42578125" bestFit="1" customWidth="1"/>
    <col min="9238" max="9238" width="13.5703125" bestFit="1" customWidth="1"/>
    <col min="9239" max="9239" width="4.42578125" bestFit="1" customWidth="1"/>
    <col min="9240" max="9240" width="13.7109375" bestFit="1" customWidth="1"/>
    <col min="9241" max="9241" width="13.140625" bestFit="1" customWidth="1"/>
    <col min="9473" max="9473" width="42.28515625" customWidth="1"/>
    <col min="9474" max="9474" width="40.42578125" customWidth="1"/>
    <col min="9475" max="9475" width="25" customWidth="1"/>
    <col min="9476" max="9476" width="17.28515625" bestFit="1" customWidth="1"/>
    <col min="9477" max="9477" width="20.5703125" bestFit="1" customWidth="1"/>
    <col min="9478" max="9478" width="16.85546875" bestFit="1" customWidth="1"/>
    <col min="9479" max="9479" width="19.28515625" bestFit="1" customWidth="1"/>
    <col min="9480" max="9480" width="18.5703125" bestFit="1" customWidth="1"/>
    <col min="9481" max="9481" width="18.140625" bestFit="1" customWidth="1"/>
    <col min="9482" max="9482" width="21" bestFit="1" customWidth="1"/>
    <col min="9483" max="9483" width="11.85546875" customWidth="1"/>
    <col min="9484" max="9484" width="9.85546875" bestFit="1" customWidth="1"/>
    <col min="9485" max="9485" width="13.85546875" bestFit="1" customWidth="1"/>
    <col min="9486" max="9487" width="12.42578125" bestFit="1" customWidth="1"/>
    <col min="9488" max="9490" width="10.85546875" bestFit="1" customWidth="1"/>
    <col min="9491" max="9491" width="13.5703125" bestFit="1" customWidth="1"/>
    <col min="9492" max="9493" width="12.42578125" bestFit="1" customWidth="1"/>
    <col min="9494" max="9494" width="13.5703125" bestFit="1" customWidth="1"/>
    <col min="9495" max="9495" width="4.42578125" bestFit="1" customWidth="1"/>
    <col min="9496" max="9496" width="13.7109375" bestFit="1" customWidth="1"/>
    <col min="9497" max="9497" width="13.140625" bestFit="1" customWidth="1"/>
    <col min="9729" max="9729" width="42.28515625" customWidth="1"/>
    <col min="9730" max="9730" width="40.42578125" customWidth="1"/>
    <col min="9731" max="9731" width="25" customWidth="1"/>
    <col min="9732" max="9732" width="17.28515625" bestFit="1" customWidth="1"/>
    <col min="9733" max="9733" width="20.5703125" bestFit="1" customWidth="1"/>
    <col min="9734" max="9734" width="16.85546875" bestFit="1" customWidth="1"/>
    <col min="9735" max="9735" width="19.28515625" bestFit="1" customWidth="1"/>
    <col min="9736" max="9736" width="18.5703125" bestFit="1" customWidth="1"/>
    <col min="9737" max="9737" width="18.140625" bestFit="1" customWidth="1"/>
    <col min="9738" max="9738" width="21" bestFit="1" customWidth="1"/>
    <col min="9739" max="9739" width="11.85546875" customWidth="1"/>
    <col min="9740" max="9740" width="9.85546875" bestFit="1" customWidth="1"/>
    <col min="9741" max="9741" width="13.85546875" bestFit="1" customWidth="1"/>
    <col min="9742" max="9743" width="12.42578125" bestFit="1" customWidth="1"/>
    <col min="9744" max="9746" width="10.85546875" bestFit="1" customWidth="1"/>
    <col min="9747" max="9747" width="13.5703125" bestFit="1" customWidth="1"/>
    <col min="9748" max="9749" width="12.42578125" bestFit="1" customWidth="1"/>
    <col min="9750" max="9750" width="13.5703125" bestFit="1" customWidth="1"/>
    <col min="9751" max="9751" width="4.42578125" bestFit="1" customWidth="1"/>
    <col min="9752" max="9752" width="13.7109375" bestFit="1" customWidth="1"/>
    <col min="9753" max="9753" width="13.140625" bestFit="1" customWidth="1"/>
    <col min="9985" max="9985" width="42.28515625" customWidth="1"/>
    <col min="9986" max="9986" width="40.42578125" customWidth="1"/>
    <col min="9987" max="9987" width="25" customWidth="1"/>
    <col min="9988" max="9988" width="17.28515625" bestFit="1" customWidth="1"/>
    <col min="9989" max="9989" width="20.5703125" bestFit="1" customWidth="1"/>
    <col min="9990" max="9990" width="16.85546875" bestFit="1" customWidth="1"/>
    <col min="9991" max="9991" width="19.28515625" bestFit="1" customWidth="1"/>
    <col min="9992" max="9992" width="18.5703125" bestFit="1" customWidth="1"/>
    <col min="9993" max="9993" width="18.140625" bestFit="1" customWidth="1"/>
    <col min="9994" max="9994" width="21" bestFit="1" customWidth="1"/>
    <col min="9995" max="9995" width="11.85546875" customWidth="1"/>
    <col min="9996" max="9996" width="9.85546875" bestFit="1" customWidth="1"/>
    <col min="9997" max="9997" width="13.85546875" bestFit="1" customWidth="1"/>
    <col min="9998" max="9999" width="12.42578125" bestFit="1" customWidth="1"/>
    <col min="10000" max="10002" width="10.85546875" bestFit="1" customWidth="1"/>
    <col min="10003" max="10003" width="13.5703125" bestFit="1" customWidth="1"/>
    <col min="10004" max="10005" width="12.42578125" bestFit="1" customWidth="1"/>
    <col min="10006" max="10006" width="13.5703125" bestFit="1" customWidth="1"/>
    <col min="10007" max="10007" width="4.42578125" bestFit="1" customWidth="1"/>
    <col min="10008" max="10008" width="13.7109375" bestFit="1" customWidth="1"/>
    <col min="10009" max="10009" width="13.140625" bestFit="1" customWidth="1"/>
    <col min="10241" max="10241" width="42.28515625" customWidth="1"/>
    <col min="10242" max="10242" width="40.42578125" customWidth="1"/>
    <col min="10243" max="10243" width="25" customWidth="1"/>
    <col min="10244" max="10244" width="17.28515625" bestFit="1" customWidth="1"/>
    <col min="10245" max="10245" width="20.5703125" bestFit="1" customWidth="1"/>
    <col min="10246" max="10246" width="16.85546875" bestFit="1" customWidth="1"/>
    <col min="10247" max="10247" width="19.28515625" bestFit="1" customWidth="1"/>
    <col min="10248" max="10248" width="18.5703125" bestFit="1" customWidth="1"/>
    <col min="10249" max="10249" width="18.140625" bestFit="1" customWidth="1"/>
    <col min="10250" max="10250" width="21" bestFit="1" customWidth="1"/>
    <col min="10251" max="10251" width="11.85546875" customWidth="1"/>
    <col min="10252" max="10252" width="9.85546875" bestFit="1" customWidth="1"/>
    <col min="10253" max="10253" width="13.85546875" bestFit="1" customWidth="1"/>
    <col min="10254" max="10255" width="12.42578125" bestFit="1" customWidth="1"/>
    <col min="10256" max="10258" width="10.85546875" bestFit="1" customWidth="1"/>
    <col min="10259" max="10259" width="13.5703125" bestFit="1" customWidth="1"/>
    <col min="10260" max="10261" width="12.42578125" bestFit="1" customWidth="1"/>
    <col min="10262" max="10262" width="13.5703125" bestFit="1" customWidth="1"/>
    <col min="10263" max="10263" width="4.42578125" bestFit="1" customWidth="1"/>
    <col min="10264" max="10264" width="13.7109375" bestFit="1" customWidth="1"/>
    <col min="10265" max="10265" width="13.140625" bestFit="1" customWidth="1"/>
    <col min="10497" max="10497" width="42.28515625" customWidth="1"/>
    <col min="10498" max="10498" width="40.42578125" customWidth="1"/>
    <col min="10499" max="10499" width="25" customWidth="1"/>
    <col min="10500" max="10500" width="17.28515625" bestFit="1" customWidth="1"/>
    <col min="10501" max="10501" width="20.5703125" bestFit="1" customWidth="1"/>
    <col min="10502" max="10502" width="16.85546875" bestFit="1" customWidth="1"/>
    <col min="10503" max="10503" width="19.28515625" bestFit="1" customWidth="1"/>
    <col min="10504" max="10504" width="18.5703125" bestFit="1" customWidth="1"/>
    <col min="10505" max="10505" width="18.140625" bestFit="1" customWidth="1"/>
    <col min="10506" max="10506" width="21" bestFit="1" customWidth="1"/>
    <col min="10507" max="10507" width="11.85546875" customWidth="1"/>
    <col min="10508" max="10508" width="9.85546875" bestFit="1" customWidth="1"/>
    <col min="10509" max="10509" width="13.85546875" bestFit="1" customWidth="1"/>
    <col min="10510" max="10511" width="12.42578125" bestFit="1" customWidth="1"/>
    <col min="10512" max="10514" width="10.85546875" bestFit="1" customWidth="1"/>
    <col min="10515" max="10515" width="13.5703125" bestFit="1" customWidth="1"/>
    <col min="10516" max="10517" width="12.42578125" bestFit="1" customWidth="1"/>
    <col min="10518" max="10518" width="13.5703125" bestFit="1" customWidth="1"/>
    <col min="10519" max="10519" width="4.42578125" bestFit="1" customWidth="1"/>
    <col min="10520" max="10520" width="13.7109375" bestFit="1" customWidth="1"/>
    <col min="10521" max="10521" width="13.140625" bestFit="1" customWidth="1"/>
    <col min="10753" max="10753" width="42.28515625" customWidth="1"/>
    <col min="10754" max="10754" width="40.42578125" customWidth="1"/>
    <col min="10755" max="10755" width="25" customWidth="1"/>
    <col min="10756" max="10756" width="17.28515625" bestFit="1" customWidth="1"/>
    <col min="10757" max="10757" width="20.5703125" bestFit="1" customWidth="1"/>
    <col min="10758" max="10758" width="16.85546875" bestFit="1" customWidth="1"/>
    <col min="10759" max="10759" width="19.28515625" bestFit="1" customWidth="1"/>
    <col min="10760" max="10760" width="18.5703125" bestFit="1" customWidth="1"/>
    <col min="10761" max="10761" width="18.140625" bestFit="1" customWidth="1"/>
    <col min="10762" max="10762" width="21" bestFit="1" customWidth="1"/>
    <col min="10763" max="10763" width="11.85546875" customWidth="1"/>
    <col min="10764" max="10764" width="9.85546875" bestFit="1" customWidth="1"/>
    <col min="10765" max="10765" width="13.85546875" bestFit="1" customWidth="1"/>
    <col min="10766" max="10767" width="12.42578125" bestFit="1" customWidth="1"/>
    <col min="10768" max="10770" width="10.85546875" bestFit="1" customWidth="1"/>
    <col min="10771" max="10771" width="13.5703125" bestFit="1" customWidth="1"/>
    <col min="10772" max="10773" width="12.42578125" bestFit="1" customWidth="1"/>
    <col min="10774" max="10774" width="13.5703125" bestFit="1" customWidth="1"/>
    <col min="10775" max="10775" width="4.42578125" bestFit="1" customWidth="1"/>
    <col min="10776" max="10776" width="13.7109375" bestFit="1" customWidth="1"/>
    <col min="10777" max="10777" width="13.140625" bestFit="1" customWidth="1"/>
    <col min="11009" max="11009" width="42.28515625" customWidth="1"/>
    <col min="11010" max="11010" width="40.42578125" customWidth="1"/>
    <col min="11011" max="11011" width="25" customWidth="1"/>
    <col min="11012" max="11012" width="17.28515625" bestFit="1" customWidth="1"/>
    <col min="11013" max="11013" width="20.5703125" bestFit="1" customWidth="1"/>
    <col min="11014" max="11014" width="16.85546875" bestFit="1" customWidth="1"/>
    <col min="11015" max="11015" width="19.28515625" bestFit="1" customWidth="1"/>
    <col min="11016" max="11016" width="18.5703125" bestFit="1" customWidth="1"/>
    <col min="11017" max="11017" width="18.140625" bestFit="1" customWidth="1"/>
    <col min="11018" max="11018" width="21" bestFit="1" customWidth="1"/>
    <col min="11019" max="11019" width="11.85546875" customWidth="1"/>
    <col min="11020" max="11020" width="9.85546875" bestFit="1" customWidth="1"/>
    <col min="11021" max="11021" width="13.85546875" bestFit="1" customWidth="1"/>
    <col min="11022" max="11023" width="12.42578125" bestFit="1" customWidth="1"/>
    <col min="11024" max="11026" width="10.85546875" bestFit="1" customWidth="1"/>
    <col min="11027" max="11027" width="13.5703125" bestFit="1" customWidth="1"/>
    <col min="11028" max="11029" width="12.42578125" bestFit="1" customWidth="1"/>
    <col min="11030" max="11030" width="13.5703125" bestFit="1" customWidth="1"/>
    <col min="11031" max="11031" width="4.42578125" bestFit="1" customWidth="1"/>
    <col min="11032" max="11032" width="13.7109375" bestFit="1" customWidth="1"/>
    <col min="11033" max="11033" width="13.140625" bestFit="1" customWidth="1"/>
    <col min="11265" max="11265" width="42.28515625" customWidth="1"/>
    <col min="11266" max="11266" width="40.42578125" customWidth="1"/>
    <col min="11267" max="11267" width="25" customWidth="1"/>
    <col min="11268" max="11268" width="17.28515625" bestFit="1" customWidth="1"/>
    <col min="11269" max="11269" width="20.5703125" bestFit="1" customWidth="1"/>
    <col min="11270" max="11270" width="16.85546875" bestFit="1" customWidth="1"/>
    <col min="11271" max="11271" width="19.28515625" bestFit="1" customWidth="1"/>
    <col min="11272" max="11272" width="18.5703125" bestFit="1" customWidth="1"/>
    <col min="11273" max="11273" width="18.140625" bestFit="1" customWidth="1"/>
    <col min="11274" max="11274" width="21" bestFit="1" customWidth="1"/>
    <col min="11275" max="11275" width="11.85546875" customWidth="1"/>
    <col min="11276" max="11276" width="9.85546875" bestFit="1" customWidth="1"/>
    <col min="11277" max="11277" width="13.85546875" bestFit="1" customWidth="1"/>
    <col min="11278" max="11279" width="12.42578125" bestFit="1" customWidth="1"/>
    <col min="11280" max="11282" width="10.85546875" bestFit="1" customWidth="1"/>
    <col min="11283" max="11283" width="13.5703125" bestFit="1" customWidth="1"/>
    <col min="11284" max="11285" width="12.42578125" bestFit="1" customWidth="1"/>
    <col min="11286" max="11286" width="13.5703125" bestFit="1" customWidth="1"/>
    <col min="11287" max="11287" width="4.42578125" bestFit="1" customWidth="1"/>
    <col min="11288" max="11288" width="13.7109375" bestFit="1" customWidth="1"/>
    <col min="11289" max="11289" width="13.140625" bestFit="1" customWidth="1"/>
    <col min="11521" max="11521" width="42.28515625" customWidth="1"/>
    <col min="11522" max="11522" width="40.42578125" customWidth="1"/>
    <col min="11523" max="11523" width="25" customWidth="1"/>
    <col min="11524" max="11524" width="17.28515625" bestFit="1" customWidth="1"/>
    <col min="11525" max="11525" width="20.5703125" bestFit="1" customWidth="1"/>
    <col min="11526" max="11526" width="16.85546875" bestFit="1" customWidth="1"/>
    <col min="11527" max="11527" width="19.28515625" bestFit="1" customWidth="1"/>
    <col min="11528" max="11528" width="18.5703125" bestFit="1" customWidth="1"/>
    <col min="11529" max="11529" width="18.140625" bestFit="1" customWidth="1"/>
    <col min="11530" max="11530" width="21" bestFit="1" customWidth="1"/>
    <col min="11531" max="11531" width="11.85546875" customWidth="1"/>
    <col min="11532" max="11532" width="9.85546875" bestFit="1" customWidth="1"/>
    <col min="11533" max="11533" width="13.85546875" bestFit="1" customWidth="1"/>
    <col min="11534" max="11535" width="12.42578125" bestFit="1" customWidth="1"/>
    <col min="11536" max="11538" width="10.85546875" bestFit="1" customWidth="1"/>
    <col min="11539" max="11539" width="13.5703125" bestFit="1" customWidth="1"/>
    <col min="11540" max="11541" width="12.42578125" bestFit="1" customWidth="1"/>
    <col min="11542" max="11542" width="13.5703125" bestFit="1" customWidth="1"/>
    <col min="11543" max="11543" width="4.42578125" bestFit="1" customWidth="1"/>
    <col min="11544" max="11544" width="13.7109375" bestFit="1" customWidth="1"/>
    <col min="11545" max="11545" width="13.140625" bestFit="1" customWidth="1"/>
    <col min="11777" max="11777" width="42.28515625" customWidth="1"/>
    <col min="11778" max="11778" width="40.42578125" customWidth="1"/>
    <col min="11779" max="11779" width="25" customWidth="1"/>
    <col min="11780" max="11780" width="17.28515625" bestFit="1" customWidth="1"/>
    <col min="11781" max="11781" width="20.5703125" bestFit="1" customWidth="1"/>
    <col min="11782" max="11782" width="16.85546875" bestFit="1" customWidth="1"/>
    <col min="11783" max="11783" width="19.28515625" bestFit="1" customWidth="1"/>
    <col min="11784" max="11784" width="18.5703125" bestFit="1" customWidth="1"/>
    <col min="11785" max="11785" width="18.140625" bestFit="1" customWidth="1"/>
    <col min="11786" max="11786" width="21" bestFit="1" customWidth="1"/>
    <col min="11787" max="11787" width="11.85546875" customWidth="1"/>
    <col min="11788" max="11788" width="9.85546875" bestFit="1" customWidth="1"/>
    <col min="11789" max="11789" width="13.85546875" bestFit="1" customWidth="1"/>
    <col min="11790" max="11791" width="12.42578125" bestFit="1" customWidth="1"/>
    <col min="11792" max="11794" width="10.85546875" bestFit="1" customWidth="1"/>
    <col min="11795" max="11795" width="13.5703125" bestFit="1" customWidth="1"/>
    <col min="11796" max="11797" width="12.42578125" bestFit="1" customWidth="1"/>
    <col min="11798" max="11798" width="13.5703125" bestFit="1" customWidth="1"/>
    <col min="11799" max="11799" width="4.42578125" bestFit="1" customWidth="1"/>
    <col min="11800" max="11800" width="13.7109375" bestFit="1" customWidth="1"/>
    <col min="11801" max="11801" width="13.140625" bestFit="1" customWidth="1"/>
    <col min="12033" max="12033" width="42.28515625" customWidth="1"/>
    <col min="12034" max="12034" width="40.42578125" customWidth="1"/>
    <col min="12035" max="12035" width="25" customWidth="1"/>
    <col min="12036" max="12036" width="17.28515625" bestFit="1" customWidth="1"/>
    <col min="12037" max="12037" width="20.5703125" bestFit="1" customWidth="1"/>
    <col min="12038" max="12038" width="16.85546875" bestFit="1" customWidth="1"/>
    <col min="12039" max="12039" width="19.28515625" bestFit="1" customWidth="1"/>
    <col min="12040" max="12040" width="18.5703125" bestFit="1" customWidth="1"/>
    <col min="12041" max="12041" width="18.140625" bestFit="1" customWidth="1"/>
    <col min="12042" max="12042" width="21" bestFit="1" customWidth="1"/>
    <col min="12043" max="12043" width="11.85546875" customWidth="1"/>
    <col min="12044" max="12044" width="9.85546875" bestFit="1" customWidth="1"/>
    <col min="12045" max="12045" width="13.85546875" bestFit="1" customWidth="1"/>
    <col min="12046" max="12047" width="12.42578125" bestFit="1" customWidth="1"/>
    <col min="12048" max="12050" width="10.85546875" bestFit="1" customWidth="1"/>
    <col min="12051" max="12051" width="13.5703125" bestFit="1" customWidth="1"/>
    <col min="12052" max="12053" width="12.42578125" bestFit="1" customWidth="1"/>
    <col min="12054" max="12054" width="13.5703125" bestFit="1" customWidth="1"/>
    <col min="12055" max="12055" width="4.42578125" bestFit="1" customWidth="1"/>
    <col min="12056" max="12056" width="13.7109375" bestFit="1" customWidth="1"/>
    <col min="12057" max="12057" width="13.140625" bestFit="1" customWidth="1"/>
    <col min="12289" max="12289" width="42.28515625" customWidth="1"/>
    <col min="12290" max="12290" width="40.42578125" customWidth="1"/>
    <col min="12291" max="12291" width="25" customWidth="1"/>
    <col min="12292" max="12292" width="17.28515625" bestFit="1" customWidth="1"/>
    <col min="12293" max="12293" width="20.5703125" bestFit="1" customWidth="1"/>
    <col min="12294" max="12294" width="16.85546875" bestFit="1" customWidth="1"/>
    <col min="12295" max="12295" width="19.28515625" bestFit="1" customWidth="1"/>
    <col min="12296" max="12296" width="18.5703125" bestFit="1" customWidth="1"/>
    <col min="12297" max="12297" width="18.140625" bestFit="1" customWidth="1"/>
    <col min="12298" max="12298" width="21" bestFit="1" customWidth="1"/>
    <col min="12299" max="12299" width="11.85546875" customWidth="1"/>
    <col min="12300" max="12300" width="9.85546875" bestFit="1" customWidth="1"/>
    <col min="12301" max="12301" width="13.85546875" bestFit="1" customWidth="1"/>
    <col min="12302" max="12303" width="12.42578125" bestFit="1" customWidth="1"/>
    <col min="12304" max="12306" width="10.85546875" bestFit="1" customWidth="1"/>
    <col min="12307" max="12307" width="13.5703125" bestFit="1" customWidth="1"/>
    <col min="12308" max="12309" width="12.42578125" bestFit="1" customWidth="1"/>
    <col min="12310" max="12310" width="13.5703125" bestFit="1" customWidth="1"/>
    <col min="12311" max="12311" width="4.42578125" bestFit="1" customWidth="1"/>
    <col min="12312" max="12312" width="13.7109375" bestFit="1" customWidth="1"/>
    <col min="12313" max="12313" width="13.140625" bestFit="1" customWidth="1"/>
    <col min="12545" max="12545" width="42.28515625" customWidth="1"/>
    <col min="12546" max="12546" width="40.42578125" customWidth="1"/>
    <col min="12547" max="12547" width="25" customWidth="1"/>
    <col min="12548" max="12548" width="17.28515625" bestFit="1" customWidth="1"/>
    <col min="12549" max="12549" width="20.5703125" bestFit="1" customWidth="1"/>
    <col min="12550" max="12550" width="16.85546875" bestFit="1" customWidth="1"/>
    <col min="12551" max="12551" width="19.28515625" bestFit="1" customWidth="1"/>
    <col min="12552" max="12552" width="18.5703125" bestFit="1" customWidth="1"/>
    <col min="12553" max="12553" width="18.140625" bestFit="1" customWidth="1"/>
    <col min="12554" max="12554" width="21" bestFit="1" customWidth="1"/>
    <col min="12555" max="12555" width="11.85546875" customWidth="1"/>
    <col min="12556" max="12556" width="9.85546875" bestFit="1" customWidth="1"/>
    <col min="12557" max="12557" width="13.85546875" bestFit="1" customWidth="1"/>
    <col min="12558" max="12559" width="12.42578125" bestFit="1" customWidth="1"/>
    <col min="12560" max="12562" width="10.85546875" bestFit="1" customWidth="1"/>
    <col min="12563" max="12563" width="13.5703125" bestFit="1" customWidth="1"/>
    <col min="12564" max="12565" width="12.42578125" bestFit="1" customWidth="1"/>
    <col min="12566" max="12566" width="13.5703125" bestFit="1" customWidth="1"/>
    <col min="12567" max="12567" width="4.42578125" bestFit="1" customWidth="1"/>
    <col min="12568" max="12568" width="13.7109375" bestFit="1" customWidth="1"/>
    <col min="12569" max="12569" width="13.140625" bestFit="1" customWidth="1"/>
    <col min="12801" max="12801" width="42.28515625" customWidth="1"/>
    <col min="12802" max="12802" width="40.42578125" customWidth="1"/>
    <col min="12803" max="12803" width="25" customWidth="1"/>
    <col min="12804" max="12804" width="17.28515625" bestFit="1" customWidth="1"/>
    <col min="12805" max="12805" width="20.5703125" bestFit="1" customWidth="1"/>
    <col min="12806" max="12806" width="16.85546875" bestFit="1" customWidth="1"/>
    <col min="12807" max="12807" width="19.28515625" bestFit="1" customWidth="1"/>
    <col min="12808" max="12808" width="18.5703125" bestFit="1" customWidth="1"/>
    <col min="12809" max="12809" width="18.140625" bestFit="1" customWidth="1"/>
    <col min="12810" max="12810" width="21" bestFit="1" customWidth="1"/>
    <col min="12811" max="12811" width="11.85546875" customWidth="1"/>
    <col min="12812" max="12812" width="9.85546875" bestFit="1" customWidth="1"/>
    <col min="12813" max="12813" width="13.85546875" bestFit="1" customWidth="1"/>
    <col min="12814" max="12815" width="12.42578125" bestFit="1" customWidth="1"/>
    <col min="12816" max="12818" width="10.85546875" bestFit="1" customWidth="1"/>
    <col min="12819" max="12819" width="13.5703125" bestFit="1" customWidth="1"/>
    <col min="12820" max="12821" width="12.42578125" bestFit="1" customWidth="1"/>
    <col min="12822" max="12822" width="13.5703125" bestFit="1" customWidth="1"/>
    <col min="12823" max="12823" width="4.42578125" bestFit="1" customWidth="1"/>
    <col min="12824" max="12824" width="13.7109375" bestFit="1" customWidth="1"/>
    <col min="12825" max="12825" width="13.140625" bestFit="1" customWidth="1"/>
    <col min="13057" max="13057" width="42.28515625" customWidth="1"/>
    <col min="13058" max="13058" width="40.42578125" customWidth="1"/>
    <col min="13059" max="13059" width="25" customWidth="1"/>
    <col min="13060" max="13060" width="17.28515625" bestFit="1" customWidth="1"/>
    <col min="13061" max="13061" width="20.5703125" bestFit="1" customWidth="1"/>
    <col min="13062" max="13062" width="16.85546875" bestFit="1" customWidth="1"/>
    <col min="13063" max="13063" width="19.28515625" bestFit="1" customWidth="1"/>
    <col min="13064" max="13064" width="18.5703125" bestFit="1" customWidth="1"/>
    <col min="13065" max="13065" width="18.140625" bestFit="1" customWidth="1"/>
    <col min="13066" max="13066" width="21" bestFit="1" customWidth="1"/>
    <col min="13067" max="13067" width="11.85546875" customWidth="1"/>
    <col min="13068" max="13068" width="9.85546875" bestFit="1" customWidth="1"/>
    <col min="13069" max="13069" width="13.85546875" bestFit="1" customWidth="1"/>
    <col min="13070" max="13071" width="12.42578125" bestFit="1" customWidth="1"/>
    <col min="13072" max="13074" width="10.85546875" bestFit="1" customWidth="1"/>
    <col min="13075" max="13075" width="13.5703125" bestFit="1" customWidth="1"/>
    <col min="13076" max="13077" width="12.42578125" bestFit="1" customWidth="1"/>
    <col min="13078" max="13078" width="13.5703125" bestFit="1" customWidth="1"/>
    <col min="13079" max="13079" width="4.42578125" bestFit="1" customWidth="1"/>
    <col min="13080" max="13080" width="13.7109375" bestFit="1" customWidth="1"/>
    <col min="13081" max="13081" width="13.140625" bestFit="1" customWidth="1"/>
    <col min="13313" max="13313" width="42.28515625" customWidth="1"/>
    <col min="13314" max="13314" width="40.42578125" customWidth="1"/>
    <col min="13315" max="13315" width="25" customWidth="1"/>
    <col min="13316" max="13316" width="17.28515625" bestFit="1" customWidth="1"/>
    <col min="13317" max="13317" width="20.5703125" bestFit="1" customWidth="1"/>
    <col min="13318" max="13318" width="16.85546875" bestFit="1" customWidth="1"/>
    <col min="13319" max="13319" width="19.28515625" bestFit="1" customWidth="1"/>
    <col min="13320" max="13320" width="18.5703125" bestFit="1" customWidth="1"/>
    <col min="13321" max="13321" width="18.140625" bestFit="1" customWidth="1"/>
    <col min="13322" max="13322" width="21" bestFit="1" customWidth="1"/>
    <col min="13323" max="13323" width="11.85546875" customWidth="1"/>
    <col min="13324" max="13324" width="9.85546875" bestFit="1" customWidth="1"/>
    <col min="13325" max="13325" width="13.85546875" bestFit="1" customWidth="1"/>
    <col min="13326" max="13327" width="12.42578125" bestFit="1" customWidth="1"/>
    <col min="13328" max="13330" width="10.85546875" bestFit="1" customWidth="1"/>
    <col min="13331" max="13331" width="13.5703125" bestFit="1" customWidth="1"/>
    <col min="13332" max="13333" width="12.42578125" bestFit="1" customWidth="1"/>
    <col min="13334" max="13334" width="13.5703125" bestFit="1" customWidth="1"/>
    <col min="13335" max="13335" width="4.42578125" bestFit="1" customWidth="1"/>
    <col min="13336" max="13336" width="13.7109375" bestFit="1" customWidth="1"/>
    <col min="13337" max="13337" width="13.140625" bestFit="1" customWidth="1"/>
    <col min="13569" max="13569" width="42.28515625" customWidth="1"/>
    <col min="13570" max="13570" width="40.42578125" customWidth="1"/>
    <col min="13571" max="13571" width="25" customWidth="1"/>
    <col min="13572" max="13572" width="17.28515625" bestFit="1" customWidth="1"/>
    <col min="13573" max="13573" width="20.5703125" bestFit="1" customWidth="1"/>
    <col min="13574" max="13574" width="16.85546875" bestFit="1" customWidth="1"/>
    <col min="13575" max="13575" width="19.28515625" bestFit="1" customWidth="1"/>
    <col min="13576" max="13576" width="18.5703125" bestFit="1" customWidth="1"/>
    <col min="13577" max="13577" width="18.140625" bestFit="1" customWidth="1"/>
    <col min="13578" max="13578" width="21" bestFit="1" customWidth="1"/>
    <col min="13579" max="13579" width="11.85546875" customWidth="1"/>
    <col min="13580" max="13580" width="9.85546875" bestFit="1" customWidth="1"/>
    <col min="13581" max="13581" width="13.85546875" bestFit="1" customWidth="1"/>
    <col min="13582" max="13583" width="12.42578125" bestFit="1" customWidth="1"/>
    <col min="13584" max="13586" width="10.85546875" bestFit="1" customWidth="1"/>
    <col min="13587" max="13587" width="13.5703125" bestFit="1" customWidth="1"/>
    <col min="13588" max="13589" width="12.42578125" bestFit="1" customWidth="1"/>
    <col min="13590" max="13590" width="13.5703125" bestFit="1" customWidth="1"/>
    <col min="13591" max="13591" width="4.42578125" bestFit="1" customWidth="1"/>
    <col min="13592" max="13592" width="13.7109375" bestFit="1" customWidth="1"/>
    <col min="13593" max="13593" width="13.140625" bestFit="1" customWidth="1"/>
    <col min="13825" max="13825" width="42.28515625" customWidth="1"/>
    <col min="13826" max="13826" width="40.42578125" customWidth="1"/>
    <col min="13827" max="13827" width="25" customWidth="1"/>
    <col min="13828" max="13828" width="17.28515625" bestFit="1" customWidth="1"/>
    <col min="13829" max="13829" width="20.5703125" bestFit="1" customWidth="1"/>
    <col min="13830" max="13830" width="16.85546875" bestFit="1" customWidth="1"/>
    <col min="13831" max="13831" width="19.28515625" bestFit="1" customWidth="1"/>
    <col min="13832" max="13832" width="18.5703125" bestFit="1" customWidth="1"/>
    <col min="13833" max="13833" width="18.140625" bestFit="1" customWidth="1"/>
    <col min="13834" max="13834" width="21" bestFit="1" customWidth="1"/>
    <col min="13835" max="13835" width="11.85546875" customWidth="1"/>
    <col min="13836" max="13836" width="9.85546875" bestFit="1" customWidth="1"/>
    <col min="13837" max="13837" width="13.85546875" bestFit="1" customWidth="1"/>
    <col min="13838" max="13839" width="12.42578125" bestFit="1" customWidth="1"/>
    <col min="13840" max="13842" width="10.85546875" bestFit="1" customWidth="1"/>
    <col min="13843" max="13843" width="13.5703125" bestFit="1" customWidth="1"/>
    <col min="13844" max="13845" width="12.42578125" bestFit="1" customWidth="1"/>
    <col min="13846" max="13846" width="13.5703125" bestFit="1" customWidth="1"/>
    <col min="13847" max="13847" width="4.42578125" bestFit="1" customWidth="1"/>
    <col min="13848" max="13848" width="13.7109375" bestFit="1" customWidth="1"/>
    <col min="13849" max="13849" width="13.140625" bestFit="1" customWidth="1"/>
    <col min="14081" max="14081" width="42.28515625" customWidth="1"/>
    <col min="14082" max="14082" width="40.42578125" customWidth="1"/>
    <col min="14083" max="14083" width="25" customWidth="1"/>
    <col min="14084" max="14084" width="17.28515625" bestFit="1" customWidth="1"/>
    <col min="14085" max="14085" width="20.5703125" bestFit="1" customWidth="1"/>
    <col min="14086" max="14086" width="16.85546875" bestFit="1" customWidth="1"/>
    <col min="14087" max="14087" width="19.28515625" bestFit="1" customWidth="1"/>
    <col min="14088" max="14088" width="18.5703125" bestFit="1" customWidth="1"/>
    <col min="14089" max="14089" width="18.140625" bestFit="1" customWidth="1"/>
    <col min="14090" max="14090" width="21" bestFit="1" customWidth="1"/>
    <col min="14091" max="14091" width="11.85546875" customWidth="1"/>
    <col min="14092" max="14092" width="9.85546875" bestFit="1" customWidth="1"/>
    <col min="14093" max="14093" width="13.85546875" bestFit="1" customWidth="1"/>
    <col min="14094" max="14095" width="12.42578125" bestFit="1" customWidth="1"/>
    <col min="14096" max="14098" width="10.85546875" bestFit="1" customWidth="1"/>
    <col min="14099" max="14099" width="13.5703125" bestFit="1" customWidth="1"/>
    <col min="14100" max="14101" width="12.42578125" bestFit="1" customWidth="1"/>
    <col min="14102" max="14102" width="13.5703125" bestFit="1" customWidth="1"/>
    <col min="14103" max="14103" width="4.42578125" bestFit="1" customWidth="1"/>
    <col min="14104" max="14104" width="13.7109375" bestFit="1" customWidth="1"/>
    <col min="14105" max="14105" width="13.140625" bestFit="1" customWidth="1"/>
    <col min="14337" max="14337" width="42.28515625" customWidth="1"/>
    <col min="14338" max="14338" width="40.42578125" customWidth="1"/>
    <col min="14339" max="14339" width="25" customWidth="1"/>
    <col min="14340" max="14340" width="17.28515625" bestFit="1" customWidth="1"/>
    <col min="14341" max="14341" width="20.5703125" bestFit="1" customWidth="1"/>
    <col min="14342" max="14342" width="16.85546875" bestFit="1" customWidth="1"/>
    <col min="14343" max="14343" width="19.28515625" bestFit="1" customWidth="1"/>
    <col min="14344" max="14344" width="18.5703125" bestFit="1" customWidth="1"/>
    <col min="14345" max="14345" width="18.140625" bestFit="1" customWidth="1"/>
    <col min="14346" max="14346" width="21" bestFit="1" customWidth="1"/>
    <col min="14347" max="14347" width="11.85546875" customWidth="1"/>
    <col min="14348" max="14348" width="9.85546875" bestFit="1" customWidth="1"/>
    <col min="14349" max="14349" width="13.85546875" bestFit="1" customWidth="1"/>
    <col min="14350" max="14351" width="12.42578125" bestFit="1" customWidth="1"/>
    <col min="14352" max="14354" width="10.85546875" bestFit="1" customWidth="1"/>
    <col min="14355" max="14355" width="13.5703125" bestFit="1" customWidth="1"/>
    <col min="14356" max="14357" width="12.42578125" bestFit="1" customWidth="1"/>
    <col min="14358" max="14358" width="13.5703125" bestFit="1" customWidth="1"/>
    <col min="14359" max="14359" width="4.42578125" bestFit="1" customWidth="1"/>
    <col min="14360" max="14360" width="13.7109375" bestFit="1" customWidth="1"/>
    <col min="14361" max="14361" width="13.140625" bestFit="1" customWidth="1"/>
    <col min="14593" max="14593" width="42.28515625" customWidth="1"/>
    <col min="14594" max="14594" width="40.42578125" customWidth="1"/>
    <col min="14595" max="14595" width="25" customWidth="1"/>
    <col min="14596" max="14596" width="17.28515625" bestFit="1" customWidth="1"/>
    <col min="14597" max="14597" width="20.5703125" bestFit="1" customWidth="1"/>
    <col min="14598" max="14598" width="16.85546875" bestFit="1" customWidth="1"/>
    <col min="14599" max="14599" width="19.28515625" bestFit="1" customWidth="1"/>
    <col min="14600" max="14600" width="18.5703125" bestFit="1" customWidth="1"/>
    <col min="14601" max="14601" width="18.140625" bestFit="1" customWidth="1"/>
    <col min="14602" max="14602" width="21" bestFit="1" customWidth="1"/>
    <col min="14603" max="14603" width="11.85546875" customWidth="1"/>
    <col min="14604" max="14604" width="9.85546875" bestFit="1" customWidth="1"/>
    <col min="14605" max="14605" width="13.85546875" bestFit="1" customWidth="1"/>
    <col min="14606" max="14607" width="12.42578125" bestFit="1" customWidth="1"/>
    <col min="14608" max="14610" width="10.85546875" bestFit="1" customWidth="1"/>
    <col min="14611" max="14611" width="13.5703125" bestFit="1" customWidth="1"/>
    <col min="14612" max="14613" width="12.42578125" bestFit="1" customWidth="1"/>
    <col min="14614" max="14614" width="13.5703125" bestFit="1" customWidth="1"/>
    <col min="14615" max="14615" width="4.42578125" bestFit="1" customWidth="1"/>
    <col min="14616" max="14616" width="13.7109375" bestFit="1" customWidth="1"/>
    <col min="14617" max="14617" width="13.140625" bestFit="1" customWidth="1"/>
    <col min="14849" max="14849" width="42.28515625" customWidth="1"/>
    <col min="14850" max="14850" width="40.42578125" customWidth="1"/>
    <col min="14851" max="14851" width="25" customWidth="1"/>
    <col min="14852" max="14852" width="17.28515625" bestFit="1" customWidth="1"/>
    <col min="14853" max="14853" width="20.5703125" bestFit="1" customWidth="1"/>
    <col min="14854" max="14854" width="16.85546875" bestFit="1" customWidth="1"/>
    <col min="14855" max="14855" width="19.28515625" bestFit="1" customWidth="1"/>
    <col min="14856" max="14856" width="18.5703125" bestFit="1" customWidth="1"/>
    <col min="14857" max="14857" width="18.140625" bestFit="1" customWidth="1"/>
    <col min="14858" max="14858" width="21" bestFit="1" customWidth="1"/>
    <col min="14859" max="14859" width="11.85546875" customWidth="1"/>
    <col min="14860" max="14860" width="9.85546875" bestFit="1" customWidth="1"/>
    <col min="14861" max="14861" width="13.85546875" bestFit="1" customWidth="1"/>
    <col min="14862" max="14863" width="12.42578125" bestFit="1" customWidth="1"/>
    <col min="14864" max="14866" width="10.85546875" bestFit="1" customWidth="1"/>
    <col min="14867" max="14867" width="13.5703125" bestFit="1" customWidth="1"/>
    <col min="14868" max="14869" width="12.42578125" bestFit="1" customWidth="1"/>
    <col min="14870" max="14870" width="13.5703125" bestFit="1" customWidth="1"/>
    <col min="14871" max="14871" width="4.42578125" bestFit="1" customWidth="1"/>
    <col min="14872" max="14872" width="13.7109375" bestFit="1" customWidth="1"/>
    <col min="14873" max="14873" width="13.140625" bestFit="1" customWidth="1"/>
    <col min="15105" max="15105" width="42.28515625" customWidth="1"/>
    <col min="15106" max="15106" width="40.42578125" customWidth="1"/>
    <col min="15107" max="15107" width="25" customWidth="1"/>
    <col min="15108" max="15108" width="17.28515625" bestFit="1" customWidth="1"/>
    <col min="15109" max="15109" width="20.5703125" bestFit="1" customWidth="1"/>
    <col min="15110" max="15110" width="16.85546875" bestFit="1" customWidth="1"/>
    <col min="15111" max="15111" width="19.28515625" bestFit="1" customWidth="1"/>
    <col min="15112" max="15112" width="18.5703125" bestFit="1" customWidth="1"/>
    <col min="15113" max="15113" width="18.140625" bestFit="1" customWidth="1"/>
    <col min="15114" max="15114" width="21" bestFit="1" customWidth="1"/>
    <col min="15115" max="15115" width="11.85546875" customWidth="1"/>
    <col min="15116" max="15116" width="9.85546875" bestFit="1" customWidth="1"/>
    <col min="15117" max="15117" width="13.85546875" bestFit="1" customWidth="1"/>
    <col min="15118" max="15119" width="12.42578125" bestFit="1" customWidth="1"/>
    <col min="15120" max="15122" width="10.85546875" bestFit="1" customWidth="1"/>
    <col min="15123" max="15123" width="13.5703125" bestFit="1" customWidth="1"/>
    <col min="15124" max="15125" width="12.42578125" bestFit="1" customWidth="1"/>
    <col min="15126" max="15126" width="13.5703125" bestFit="1" customWidth="1"/>
    <col min="15127" max="15127" width="4.42578125" bestFit="1" customWidth="1"/>
    <col min="15128" max="15128" width="13.7109375" bestFit="1" customWidth="1"/>
    <col min="15129" max="15129" width="13.140625" bestFit="1" customWidth="1"/>
    <col min="15361" max="15361" width="42.28515625" customWidth="1"/>
    <col min="15362" max="15362" width="40.42578125" customWidth="1"/>
    <col min="15363" max="15363" width="25" customWidth="1"/>
    <col min="15364" max="15364" width="17.28515625" bestFit="1" customWidth="1"/>
    <col min="15365" max="15365" width="20.5703125" bestFit="1" customWidth="1"/>
    <col min="15366" max="15366" width="16.85546875" bestFit="1" customWidth="1"/>
    <col min="15367" max="15367" width="19.28515625" bestFit="1" customWidth="1"/>
    <col min="15368" max="15368" width="18.5703125" bestFit="1" customWidth="1"/>
    <col min="15369" max="15369" width="18.140625" bestFit="1" customWidth="1"/>
    <col min="15370" max="15370" width="21" bestFit="1" customWidth="1"/>
    <col min="15371" max="15371" width="11.85546875" customWidth="1"/>
    <col min="15372" max="15372" width="9.85546875" bestFit="1" customWidth="1"/>
    <col min="15373" max="15373" width="13.85546875" bestFit="1" customWidth="1"/>
    <col min="15374" max="15375" width="12.42578125" bestFit="1" customWidth="1"/>
    <col min="15376" max="15378" width="10.85546875" bestFit="1" customWidth="1"/>
    <col min="15379" max="15379" width="13.5703125" bestFit="1" customWidth="1"/>
    <col min="15380" max="15381" width="12.42578125" bestFit="1" customWidth="1"/>
    <col min="15382" max="15382" width="13.5703125" bestFit="1" customWidth="1"/>
    <col min="15383" max="15383" width="4.42578125" bestFit="1" customWidth="1"/>
    <col min="15384" max="15384" width="13.7109375" bestFit="1" customWidth="1"/>
    <col min="15385" max="15385" width="13.140625" bestFit="1" customWidth="1"/>
    <col min="15617" max="15617" width="42.28515625" customWidth="1"/>
    <col min="15618" max="15618" width="40.42578125" customWidth="1"/>
    <col min="15619" max="15619" width="25" customWidth="1"/>
    <col min="15620" max="15620" width="17.28515625" bestFit="1" customWidth="1"/>
    <col min="15621" max="15621" width="20.5703125" bestFit="1" customWidth="1"/>
    <col min="15622" max="15622" width="16.85546875" bestFit="1" customWidth="1"/>
    <col min="15623" max="15623" width="19.28515625" bestFit="1" customWidth="1"/>
    <col min="15624" max="15624" width="18.5703125" bestFit="1" customWidth="1"/>
    <col min="15625" max="15625" width="18.140625" bestFit="1" customWidth="1"/>
    <col min="15626" max="15626" width="21" bestFit="1" customWidth="1"/>
    <col min="15627" max="15627" width="11.85546875" customWidth="1"/>
    <col min="15628" max="15628" width="9.85546875" bestFit="1" customWidth="1"/>
    <col min="15629" max="15629" width="13.85546875" bestFit="1" customWidth="1"/>
    <col min="15630" max="15631" width="12.42578125" bestFit="1" customWidth="1"/>
    <col min="15632" max="15634" width="10.85546875" bestFit="1" customWidth="1"/>
    <col min="15635" max="15635" width="13.5703125" bestFit="1" customWidth="1"/>
    <col min="15636" max="15637" width="12.42578125" bestFit="1" customWidth="1"/>
    <col min="15638" max="15638" width="13.5703125" bestFit="1" customWidth="1"/>
    <col min="15639" max="15639" width="4.42578125" bestFit="1" customWidth="1"/>
    <col min="15640" max="15640" width="13.7109375" bestFit="1" customWidth="1"/>
    <col min="15641" max="15641" width="13.140625" bestFit="1" customWidth="1"/>
    <col min="15873" max="15873" width="42.28515625" customWidth="1"/>
    <col min="15874" max="15874" width="40.42578125" customWidth="1"/>
    <col min="15875" max="15875" width="25" customWidth="1"/>
    <col min="15876" max="15876" width="17.28515625" bestFit="1" customWidth="1"/>
    <col min="15877" max="15877" width="20.5703125" bestFit="1" customWidth="1"/>
    <col min="15878" max="15878" width="16.85546875" bestFit="1" customWidth="1"/>
    <col min="15879" max="15879" width="19.28515625" bestFit="1" customWidth="1"/>
    <col min="15880" max="15880" width="18.5703125" bestFit="1" customWidth="1"/>
    <col min="15881" max="15881" width="18.140625" bestFit="1" customWidth="1"/>
    <col min="15882" max="15882" width="21" bestFit="1" customWidth="1"/>
    <col min="15883" max="15883" width="11.85546875" customWidth="1"/>
    <col min="15884" max="15884" width="9.85546875" bestFit="1" customWidth="1"/>
    <col min="15885" max="15885" width="13.85546875" bestFit="1" customWidth="1"/>
    <col min="15886" max="15887" width="12.42578125" bestFit="1" customWidth="1"/>
    <col min="15888" max="15890" width="10.85546875" bestFit="1" customWidth="1"/>
    <col min="15891" max="15891" width="13.5703125" bestFit="1" customWidth="1"/>
    <col min="15892" max="15893" width="12.42578125" bestFit="1" customWidth="1"/>
    <col min="15894" max="15894" width="13.5703125" bestFit="1" customWidth="1"/>
    <col min="15895" max="15895" width="4.42578125" bestFit="1" customWidth="1"/>
    <col min="15896" max="15896" width="13.7109375" bestFit="1" customWidth="1"/>
    <col min="15897" max="15897" width="13.140625" bestFit="1" customWidth="1"/>
    <col min="16129" max="16129" width="42.28515625" customWidth="1"/>
    <col min="16130" max="16130" width="40.42578125" customWidth="1"/>
    <col min="16131" max="16131" width="25" customWidth="1"/>
    <col min="16132" max="16132" width="17.28515625" bestFit="1" customWidth="1"/>
    <col min="16133" max="16133" width="20.5703125" bestFit="1" customWidth="1"/>
    <col min="16134" max="16134" width="16.85546875" bestFit="1" customWidth="1"/>
    <col min="16135" max="16135" width="19.28515625" bestFit="1" customWidth="1"/>
    <col min="16136" max="16136" width="18.5703125" bestFit="1" customWidth="1"/>
    <col min="16137" max="16137" width="18.140625" bestFit="1" customWidth="1"/>
    <col min="16138" max="16138" width="21" bestFit="1" customWidth="1"/>
    <col min="16139" max="16139" width="11.85546875" customWidth="1"/>
    <col min="16140" max="16140" width="9.85546875" bestFit="1" customWidth="1"/>
    <col min="16141" max="16141" width="13.85546875" bestFit="1" customWidth="1"/>
    <col min="16142" max="16143" width="12.42578125" bestFit="1" customWidth="1"/>
    <col min="16144" max="16146" width="10.85546875" bestFit="1" customWidth="1"/>
    <col min="16147" max="16147" width="13.5703125" bestFit="1" customWidth="1"/>
    <col min="16148" max="16149" width="12.42578125" bestFit="1" customWidth="1"/>
    <col min="16150" max="16150" width="13.5703125" bestFit="1" customWidth="1"/>
    <col min="16151" max="16151" width="4.42578125" bestFit="1" customWidth="1"/>
    <col min="16152" max="16152" width="13.7109375" bestFit="1" customWidth="1"/>
    <col min="16153" max="16153" width="13.140625" bestFit="1" customWidth="1"/>
  </cols>
  <sheetData>
    <row r="1" spans="1:25" ht="26.25" x14ac:dyDescent="0.4">
      <c r="A1" s="1" t="s">
        <v>0</v>
      </c>
    </row>
    <row r="2" spans="1:25" ht="14.25" customHeight="1" x14ac:dyDescent="0.4">
      <c r="A2" s="1"/>
      <c r="I2" s="2"/>
      <c r="J2" s="2"/>
      <c r="K2" s="2"/>
      <c r="M2" s="2"/>
      <c r="N2" s="2"/>
      <c r="O2" s="2"/>
      <c r="P2" s="2"/>
      <c r="Q2" s="2"/>
      <c r="R2" s="2"/>
    </row>
    <row r="3" spans="1:25" ht="15.75" x14ac:dyDescent="0.25">
      <c r="A3" s="3"/>
      <c r="B3" s="4"/>
      <c r="C3" s="5"/>
      <c r="D3" s="6"/>
      <c r="E3" s="6"/>
      <c r="F3" s="6"/>
      <c r="G3" s="6"/>
      <c r="H3" s="6"/>
      <c r="I3" s="7"/>
      <c r="J3" s="7"/>
      <c r="K3" s="7"/>
      <c r="L3" s="6"/>
      <c r="M3" s="7"/>
      <c r="N3" s="7"/>
      <c r="O3" s="7"/>
      <c r="P3" s="7"/>
      <c r="Q3" s="7"/>
      <c r="R3" s="7"/>
      <c r="S3" s="6"/>
      <c r="T3" s="6"/>
      <c r="U3" s="6"/>
      <c r="V3" s="6"/>
    </row>
    <row r="4" spans="1:25" ht="15.75" x14ac:dyDescent="0.25">
      <c r="A4" s="3"/>
      <c r="B4" s="4"/>
      <c r="C4" s="5"/>
      <c r="D4" s="6"/>
      <c r="E4" s="6"/>
      <c r="F4" s="6"/>
      <c r="G4" s="6"/>
      <c r="H4" s="6"/>
      <c r="I4" s="7"/>
      <c r="J4" s="7"/>
      <c r="K4" s="7"/>
      <c r="L4" s="6"/>
      <c r="M4" s="7"/>
      <c r="N4" s="7"/>
      <c r="O4" s="7"/>
      <c r="P4" s="7"/>
      <c r="Q4" s="7"/>
      <c r="R4" s="7"/>
      <c r="S4" s="6"/>
      <c r="T4" s="6"/>
      <c r="U4" s="6"/>
      <c r="V4" s="6"/>
    </row>
    <row r="5" spans="1:25" s="12" customFormat="1" x14ac:dyDescent="0.25">
      <c r="A5" s="8" t="s">
        <v>1</v>
      </c>
      <c r="B5" s="9"/>
      <c r="C5" s="10"/>
      <c r="D5" s="9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1"/>
      <c r="X5" s="11"/>
    </row>
    <row r="6" spans="1:25" s="12" customFormat="1" x14ac:dyDescent="0.25">
      <c r="A6" s="10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3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1"/>
      <c r="X6" s="11" t="s">
        <v>24</v>
      </c>
      <c r="Y6" s="12" t="s">
        <v>25</v>
      </c>
    </row>
    <row r="7" spans="1:25" s="20" customFormat="1" x14ac:dyDescent="0.25">
      <c r="A7" s="14">
        <v>501</v>
      </c>
      <c r="B7" s="15" t="s">
        <v>26</v>
      </c>
      <c r="C7" s="16">
        <v>549483.41</v>
      </c>
      <c r="D7" s="16">
        <v>394973.46</v>
      </c>
      <c r="E7" s="16">
        <v>323556.84000000003</v>
      </c>
      <c r="F7" s="16">
        <v>867469.83</v>
      </c>
      <c r="G7" s="16">
        <v>166399</v>
      </c>
      <c r="H7" s="16">
        <v>424981.61</v>
      </c>
      <c r="I7" s="16">
        <v>0</v>
      </c>
      <c r="J7" s="16">
        <v>0</v>
      </c>
      <c r="K7" s="16">
        <v>10865.35</v>
      </c>
      <c r="L7" s="16">
        <v>0</v>
      </c>
      <c r="M7" s="16">
        <v>159297.29999999999</v>
      </c>
      <c r="N7" s="16">
        <v>550418.41</v>
      </c>
      <c r="O7" s="17">
        <v>402994.29</v>
      </c>
      <c r="P7" s="16">
        <v>5040</v>
      </c>
      <c r="Q7" s="16"/>
      <c r="R7" s="17">
        <v>53514.51</v>
      </c>
      <c r="S7" s="16">
        <v>0</v>
      </c>
      <c r="T7" s="16">
        <v>386253.82</v>
      </c>
      <c r="U7" s="16">
        <v>67479.570000000007</v>
      </c>
      <c r="V7" s="18">
        <f t="shared" ref="V7:V24" si="0">SUM(C7:U7)</f>
        <v>4362727.4000000004</v>
      </c>
      <c r="W7" s="14">
        <v>501</v>
      </c>
      <c r="X7" s="19">
        <v>4362727.4000000004</v>
      </c>
      <c r="Y7" s="19">
        <f>X7-V7</f>
        <v>0</v>
      </c>
    </row>
    <row r="8" spans="1:25" s="12" customFormat="1" hidden="1" x14ac:dyDescent="0.25">
      <c r="A8" s="21">
        <v>502</v>
      </c>
      <c r="B8" s="8" t="s">
        <v>27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/>
      <c r="R8" s="22"/>
      <c r="S8" s="22">
        <v>0</v>
      </c>
      <c r="T8" s="22">
        <v>0</v>
      </c>
      <c r="U8" s="22">
        <v>0</v>
      </c>
      <c r="V8" s="23">
        <f t="shared" si="0"/>
        <v>0</v>
      </c>
      <c r="W8" s="21">
        <v>502</v>
      </c>
      <c r="X8" s="11"/>
    </row>
    <row r="9" spans="1:25" s="20" customFormat="1" x14ac:dyDescent="0.25">
      <c r="A9" s="24">
        <v>511</v>
      </c>
      <c r="B9" s="15" t="s">
        <v>28</v>
      </c>
      <c r="C9" s="16">
        <v>9809.1299999999992</v>
      </c>
      <c r="D9" s="16">
        <v>11247</v>
      </c>
      <c r="E9" s="16">
        <v>1968.08</v>
      </c>
      <c r="F9" s="16">
        <v>0</v>
      </c>
      <c r="G9" s="16">
        <v>203369.4</v>
      </c>
      <c r="H9" s="16">
        <v>0</v>
      </c>
      <c r="I9" s="16">
        <v>0</v>
      </c>
      <c r="J9" s="16">
        <v>0</v>
      </c>
      <c r="K9" s="16"/>
      <c r="L9" s="16">
        <v>0</v>
      </c>
      <c r="M9" s="16">
        <v>4380.2</v>
      </c>
      <c r="N9" s="16">
        <v>0</v>
      </c>
      <c r="O9" s="16">
        <v>0</v>
      </c>
      <c r="P9" s="16">
        <v>0</v>
      </c>
      <c r="Q9" s="16"/>
      <c r="R9" s="16"/>
      <c r="S9" s="16">
        <v>0</v>
      </c>
      <c r="T9" s="16">
        <v>0</v>
      </c>
      <c r="U9" s="16">
        <v>0</v>
      </c>
      <c r="V9" s="18">
        <f t="shared" si="0"/>
        <v>230773.81</v>
      </c>
      <c r="W9" s="24">
        <v>511</v>
      </c>
      <c r="X9" s="19">
        <v>230773.81</v>
      </c>
      <c r="Y9" s="19">
        <f t="shared" ref="Y9:Y35" si="1">X9-V9</f>
        <v>0</v>
      </c>
    </row>
    <row r="10" spans="1:25" s="20" customFormat="1" x14ac:dyDescent="0.25">
      <c r="A10" s="14">
        <v>512</v>
      </c>
      <c r="B10" s="15" t="s">
        <v>29</v>
      </c>
      <c r="C10" s="16">
        <v>7400</v>
      </c>
      <c r="D10" s="16">
        <v>11393.6</v>
      </c>
      <c r="E10" s="16">
        <v>31726</v>
      </c>
      <c r="F10" s="16">
        <v>22128</v>
      </c>
      <c r="G10" s="16">
        <v>0</v>
      </c>
      <c r="H10" s="16">
        <v>0</v>
      </c>
      <c r="I10" s="16">
        <v>0</v>
      </c>
      <c r="J10" s="16">
        <v>0</v>
      </c>
      <c r="K10" s="16"/>
      <c r="L10" s="16">
        <v>0</v>
      </c>
      <c r="M10" s="16">
        <v>9970</v>
      </c>
      <c r="N10" s="16">
        <v>0</v>
      </c>
      <c r="O10" s="16">
        <v>0</v>
      </c>
      <c r="P10" s="16">
        <v>0</v>
      </c>
      <c r="Q10" s="16"/>
      <c r="R10" s="16"/>
      <c r="S10" s="16">
        <v>0</v>
      </c>
      <c r="T10" s="16">
        <v>835687.8</v>
      </c>
      <c r="U10" s="16">
        <v>0</v>
      </c>
      <c r="V10" s="18">
        <f t="shared" si="0"/>
        <v>918305.4</v>
      </c>
      <c r="W10" s="14">
        <v>512</v>
      </c>
      <c r="X10" s="19">
        <v>918305.4</v>
      </c>
      <c r="Y10" s="19">
        <f t="shared" si="1"/>
        <v>0</v>
      </c>
    </row>
    <row r="11" spans="1:25" s="20" customFormat="1" x14ac:dyDescent="0.25">
      <c r="A11" s="14">
        <v>513</v>
      </c>
      <c r="B11" s="15" t="s">
        <v>30</v>
      </c>
      <c r="C11" s="16">
        <v>231.6</v>
      </c>
      <c r="D11" s="16">
        <v>0</v>
      </c>
      <c r="E11" s="16">
        <v>0</v>
      </c>
      <c r="F11" s="16">
        <v>6237.06</v>
      </c>
      <c r="G11" s="16">
        <v>0</v>
      </c>
      <c r="H11" s="16">
        <v>0</v>
      </c>
      <c r="I11" s="16">
        <v>0</v>
      </c>
      <c r="J11" s="16">
        <v>0</v>
      </c>
      <c r="K11" s="16"/>
      <c r="L11" s="16">
        <v>0</v>
      </c>
      <c r="M11" s="16">
        <v>0</v>
      </c>
      <c r="N11" s="16">
        <v>8800</v>
      </c>
      <c r="O11" s="16">
        <v>2400</v>
      </c>
      <c r="P11" s="16">
        <v>0</v>
      </c>
      <c r="Q11" s="16"/>
      <c r="R11" s="16">
        <v>732</v>
      </c>
      <c r="S11" s="16">
        <v>0</v>
      </c>
      <c r="T11" s="16">
        <v>0</v>
      </c>
      <c r="U11" s="16">
        <v>0</v>
      </c>
      <c r="V11" s="18">
        <f t="shared" si="0"/>
        <v>18400.66</v>
      </c>
      <c r="W11" s="14">
        <v>513</v>
      </c>
      <c r="X11" s="19">
        <v>18400.66</v>
      </c>
      <c r="Y11" s="19">
        <f t="shared" si="1"/>
        <v>0</v>
      </c>
    </row>
    <row r="12" spans="1:25" s="20" customFormat="1" x14ac:dyDescent="0.25">
      <c r="A12" s="14">
        <v>518</v>
      </c>
      <c r="B12" s="15" t="s">
        <v>31</v>
      </c>
      <c r="C12" s="16">
        <v>11130522.1</v>
      </c>
      <c r="D12" s="16">
        <v>6311120.25</v>
      </c>
      <c r="E12" s="16">
        <v>3515947.83</v>
      </c>
      <c r="F12" s="16">
        <v>558558.66</v>
      </c>
      <c r="G12" s="16">
        <v>139430.20000000001</v>
      </c>
      <c r="H12" s="16">
        <v>0</v>
      </c>
      <c r="I12" s="16">
        <v>1466501</v>
      </c>
      <c r="J12" s="16">
        <v>45946.16</v>
      </c>
      <c r="K12" s="16">
        <v>289860</v>
      </c>
      <c r="L12" s="16">
        <v>0</v>
      </c>
      <c r="M12" s="16">
        <v>5003836.4000000004</v>
      </c>
      <c r="N12" s="16">
        <v>3099188.55</v>
      </c>
      <c r="O12" s="16">
        <v>8002836.8099999996</v>
      </c>
      <c r="P12" s="16">
        <v>456015.85</v>
      </c>
      <c r="Q12" s="16">
        <v>260000</v>
      </c>
      <c r="R12" s="16">
        <v>306446.57</v>
      </c>
      <c r="S12" s="16">
        <v>0</v>
      </c>
      <c r="T12" s="16">
        <v>6082298.6600000001</v>
      </c>
      <c r="U12" s="16">
        <v>2060879.26</v>
      </c>
      <c r="V12" s="18">
        <f t="shared" si="0"/>
        <v>48729388.300000004</v>
      </c>
      <c r="W12" s="14">
        <v>518</v>
      </c>
      <c r="X12" s="19">
        <v>48729388.299999997</v>
      </c>
      <c r="Y12" s="19">
        <f t="shared" si="1"/>
        <v>0</v>
      </c>
    </row>
    <row r="13" spans="1:25" s="20" customFormat="1" x14ac:dyDescent="0.25">
      <c r="A13" s="14">
        <v>521</v>
      </c>
      <c r="B13" s="15" t="s">
        <v>32</v>
      </c>
      <c r="C13" s="16">
        <v>0</v>
      </c>
      <c r="D13" s="16">
        <v>22000</v>
      </c>
      <c r="E13" s="16">
        <v>135529</v>
      </c>
      <c r="F13" s="16">
        <v>1766738</v>
      </c>
      <c r="G13" s="16">
        <v>0</v>
      </c>
      <c r="H13" s="16">
        <v>0</v>
      </c>
      <c r="I13" s="16">
        <v>0</v>
      </c>
      <c r="J13" s="16">
        <v>0</v>
      </c>
      <c r="K13" s="16">
        <v>14800</v>
      </c>
      <c r="L13" s="16">
        <v>0</v>
      </c>
      <c r="M13" s="16">
        <v>5500</v>
      </c>
      <c r="N13" s="16">
        <v>0</v>
      </c>
      <c r="O13" s="16">
        <v>180000</v>
      </c>
      <c r="P13" s="16">
        <v>42000</v>
      </c>
      <c r="Q13" s="16"/>
      <c r="R13" s="16"/>
      <c r="S13" s="16">
        <v>0</v>
      </c>
      <c r="T13" s="16">
        <v>3504</v>
      </c>
      <c r="U13" s="16">
        <v>0</v>
      </c>
      <c r="V13" s="18">
        <f t="shared" si="0"/>
        <v>2170071</v>
      </c>
      <c r="W13" s="14">
        <v>521</v>
      </c>
      <c r="X13" s="19">
        <v>2170071</v>
      </c>
      <c r="Y13" s="19">
        <f t="shared" si="1"/>
        <v>0</v>
      </c>
    </row>
    <row r="14" spans="1:25" s="20" customFormat="1" x14ac:dyDescent="0.25">
      <c r="A14" s="25">
        <v>524</v>
      </c>
      <c r="B14" s="15" t="s">
        <v>33</v>
      </c>
      <c r="C14" s="16">
        <v>0</v>
      </c>
      <c r="D14" s="16">
        <v>0</v>
      </c>
      <c r="E14" s="16">
        <v>4056</v>
      </c>
      <c r="F14" s="16">
        <v>500516</v>
      </c>
      <c r="G14" s="16">
        <v>0</v>
      </c>
      <c r="H14" s="16">
        <v>0</v>
      </c>
      <c r="I14" s="16">
        <v>0</v>
      </c>
      <c r="J14" s="16">
        <v>0</v>
      </c>
      <c r="K14" s="16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/>
      <c r="R14" s="16"/>
      <c r="S14" s="16">
        <v>0</v>
      </c>
      <c r="T14" s="16">
        <v>0</v>
      </c>
      <c r="U14" s="16">
        <v>0</v>
      </c>
      <c r="V14" s="18">
        <f t="shared" si="0"/>
        <v>504572</v>
      </c>
      <c r="W14" s="25">
        <v>524</v>
      </c>
      <c r="X14" s="19">
        <v>504572</v>
      </c>
      <c r="Y14" s="19">
        <f t="shared" si="1"/>
        <v>0</v>
      </c>
    </row>
    <row r="15" spans="1:25" s="20" customFormat="1" x14ac:dyDescent="0.25">
      <c r="A15" s="14">
        <v>527</v>
      </c>
      <c r="B15" s="15" t="s">
        <v>34</v>
      </c>
      <c r="C15" s="16">
        <v>0</v>
      </c>
      <c r="D15" s="16">
        <v>0</v>
      </c>
      <c r="E15" s="16">
        <v>0</v>
      </c>
      <c r="F15" s="16">
        <v>60580</v>
      </c>
      <c r="G15" s="16">
        <v>0</v>
      </c>
      <c r="H15" s="16">
        <v>0</v>
      </c>
      <c r="I15" s="16">
        <v>0</v>
      </c>
      <c r="J15" s="16">
        <v>0</v>
      </c>
      <c r="K15" s="16"/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/>
      <c r="R15" s="16"/>
      <c r="S15" s="16">
        <v>0</v>
      </c>
      <c r="T15" s="16">
        <v>0</v>
      </c>
      <c r="U15" s="16">
        <v>0</v>
      </c>
      <c r="V15" s="18">
        <f t="shared" si="0"/>
        <v>60580</v>
      </c>
      <c r="W15" s="14">
        <v>527</v>
      </c>
      <c r="X15" s="19">
        <v>60580</v>
      </c>
      <c r="Y15" s="19">
        <f t="shared" si="1"/>
        <v>0</v>
      </c>
    </row>
    <row r="16" spans="1:25" s="20" customFormat="1" x14ac:dyDescent="0.25">
      <c r="A16" s="14">
        <v>528</v>
      </c>
      <c r="B16" s="15" t="s">
        <v>35</v>
      </c>
      <c r="C16" s="16">
        <v>0</v>
      </c>
      <c r="D16" s="16">
        <v>0</v>
      </c>
      <c r="E16" s="16">
        <v>0</v>
      </c>
      <c r="F16" s="16">
        <v>11160</v>
      </c>
      <c r="G16" s="16">
        <v>0</v>
      </c>
      <c r="H16" s="16">
        <v>0</v>
      </c>
      <c r="I16" s="16">
        <v>0</v>
      </c>
      <c r="J16" s="16">
        <v>0</v>
      </c>
      <c r="K16" s="16"/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/>
      <c r="R16" s="16"/>
      <c r="S16" s="16">
        <v>0</v>
      </c>
      <c r="T16" s="16">
        <v>0</v>
      </c>
      <c r="U16" s="16">
        <v>0</v>
      </c>
      <c r="V16" s="18">
        <f t="shared" si="0"/>
        <v>11160</v>
      </c>
      <c r="W16" s="14">
        <v>528</v>
      </c>
      <c r="X16" s="19">
        <v>11160</v>
      </c>
      <c r="Y16" s="19">
        <f t="shared" si="1"/>
        <v>0</v>
      </c>
    </row>
    <row r="17" spans="1:25" s="12" customFormat="1" hidden="1" x14ac:dyDescent="0.25">
      <c r="A17" s="21">
        <v>538</v>
      </c>
      <c r="B17" s="8" t="s">
        <v>36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/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/>
      <c r="R17" s="22"/>
      <c r="S17" s="22">
        <v>0</v>
      </c>
      <c r="T17" s="22">
        <v>0</v>
      </c>
      <c r="U17" s="22">
        <v>0</v>
      </c>
      <c r="V17" s="23">
        <f t="shared" si="0"/>
        <v>0</v>
      </c>
      <c r="W17" s="21">
        <v>538</v>
      </c>
      <c r="X17" s="11"/>
      <c r="Y17" s="11">
        <f t="shared" si="1"/>
        <v>0</v>
      </c>
    </row>
    <row r="18" spans="1:25" s="12" customFormat="1" hidden="1" x14ac:dyDescent="0.25">
      <c r="A18" s="21">
        <v>544</v>
      </c>
      <c r="B18" s="8" t="s">
        <v>37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/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/>
      <c r="R18" s="22"/>
      <c r="S18" s="22">
        <v>0</v>
      </c>
      <c r="T18" s="22">
        <v>0</v>
      </c>
      <c r="U18" s="22">
        <v>0</v>
      </c>
      <c r="V18" s="23">
        <f t="shared" si="0"/>
        <v>0</v>
      </c>
      <c r="W18" s="21">
        <v>544</v>
      </c>
      <c r="X18" s="11"/>
      <c r="Y18" s="11">
        <f t="shared" si="1"/>
        <v>0</v>
      </c>
    </row>
    <row r="19" spans="1:25" s="20" customFormat="1" x14ac:dyDescent="0.25">
      <c r="A19" s="14">
        <v>545</v>
      </c>
      <c r="B19" s="15" t="s">
        <v>38</v>
      </c>
      <c r="C19" s="16">
        <v>1500.85</v>
      </c>
      <c r="D19" s="16">
        <v>525.35</v>
      </c>
      <c r="E19" s="16">
        <v>48.28</v>
      </c>
      <c r="F19" s="16">
        <v>2323.15</v>
      </c>
      <c r="G19" s="16">
        <v>0</v>
      </c>
      <c r="H19" s="16">
        <v>0</v>
      </c>
      <c r="I19" s="16">
        <v>0</v>
      </c>
      <c r="J19" s="16">
        <v>0</v>
      </c>
      <c r="K19" s="16"/>
      <c r="L19" s="16">
        <v>0</v>
      </c>
      <c r="M19" s="16">
        <v>0</v>
      </c>
      <c r="N19" s="16">
        <v>31.89</v>
      </c>
      <c r="O19" s="16">
        <v>3261.23</v>
      </c>
      <c r="P19" s="16">
        <v>0</v>
      </c>
      <c r="Q19" s="16">
        <v>203.9</v>
      </c>
      <c r="R19" s="16"/>
      <c r="S19" s="16">
        <v>0</v>
      </c>
      <c r="T19" s="16">
        <v>0</v>
      </c>
      <c r="U19" s="16">
        <v>0</v>
      </c>
      <c r="V19" s="18">
        <f t="shared" si="0"/>
        <v>7894.65</v>
      </c>
      <c r="W19" s="14">
        <v>545</v>
      </c>
      <c r="X19" s="19">
        <v>7894.65</v>
      </c>
      <c r="Y19" s="19">
        <f t="shared" si="1"/>
        <v>0</v>
      </c>
    </row>
    <row r="20" spans="1:25" s="20" customFormat="1" x14ac:dyDescent="0.25">
      <c r="A20" s="14">
        <v>549</v>
      </c>
      <c r="B20" s="15" t="s">
        <v>39</v>
      </c>
      <c r="C20" s="16">
        <v>329641.5</v>
      </c>
      <c r="D20" s="16">
        <v>45751.199999999997</v>
      </c>
      <c r="E20" s="16">
        <v>535704.57999999996</v>
      </c>
      <c r="F20" s="16">
        <v>129439.8</v>
      </c>
      <c r="G20" s="16">
        <v>59302.41</v>
      </c>
      <c r="H20" s="16">
        <v>0</v>
      </c>
      <c r="I20" s="16">
        <v>0</v>
      </c>
      <c r="J20" s="16">
        <v>0</v>
      </c>
      <c r="K20" s="16"/>
      <c r="L20" s="16">
        <v>15000</v>
      </c>
      <c r="M20" s="16">
        <v>510500</v>
      </c>
      <c r="N20" s="16">
        <v>9761.0300000000007</v>
      </c>
      <c r="O20" s="16">
        <v>84241.59</v>
      </c>
      <c r="P20" s="16">
        <v>0</v>
      </c>
      <c r="Q20" s="16">
        <v>76.819999999999993</v>
      </c>
      <c r="R20" s="16">
        <v>20.92</v>
      </c>
      <c r="S20" s="16">
        <v>0</v>
      </c>
      <c r="T20" s="16">
        <v>26013.59</v>
      </c>
      <c r="U20" s="16">
        <v>71486.100000000006</v>
      </c>
      <c r="V20" s="18">
        <f t="shared" si="0"/>
        <v>1816939.5400000003</v>
      </c>
      <c r="W20" s="14">
        <v>549</v>
      </c>
      <c r="X20" s="19">
        <v>1816939.54</v>
      </c>
      <c r="Y20" s="19">
        <f t="shared" si="1"/>
        <v>0</v>
      </c>
    </row>
    <row r="21" spans="1:25" s="12" customFormat="1" hidden="1" x14ac:dyDescent="0.25">
      <c r="A21" s="21">
        <v>551</v>
      </c>
      <c r="B21" s="8" t="s">
        <v>40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/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/>
      <c r="R21" s="22"/>
      <c r="S21" s="22">
        <v>0</v>
      </c>
      <c r="T21" s="22">
        <v>0</v>
      </c>
      <c r="U21" s="22">
        <v>0</v>
      </c>
      <c r="V21" s="23">
        <f t="shared" si="0"/>
        <v>0</v>
      </c>
      <c r="W21" s="21">
        <v>551</v>
      </c>
      <c r="X21" s="11"/>
      <c r="Y21" s="11">
        <f t="shared" si="1"/>
        <v>0</v>
      </c>
    </row>
    <row r="22" spans="1:25" s="12" customFormat="1" hidden="1" x14ac:dyDescent="0.25">
      <c r="A22" s="21">
        <v>581</v>
      </c>
      <c r="B22" s="26" t="s">
        <v>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/>
      <c r="R22" s="22"/>
      <c r="S22" s="22">
        <v>0</v>
      </c>
      <c r="T22" s="22">
        <v>0</v>
      </c>
      <c r="U22" s="22">
        <v>0</v>
      </c>
      <c r="V22" s="23">
        <f t="shared" si="0"/>
        <v>0</v>
      </c>
      <c r="W22" s="21">
        <v>581</v>
      </c>
      <c r="X22" s="11"/>
      <c r="Y22" s="11">
        <f t="shared" si="1"/>
        <v>0</v>
      </c>
    </row>
    <row r="23" spans="1:25" s="12" customFormat="1" hidden="1" x14ac:dyDescent="0.25">
      <c r="A23" s="21">
        <v>591</v>
      </c>
      <c r="B23" s="8" t="s">
        <v>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/>
      <c r="R23" s="22"/>
      <c r="S23" s="22">
        <v>0</v>
      </c>
      <c r="T23" s="22">
        <v>0</v>
      </c>
      <c r="U23" s="22">
        <v>0</v>
      </c>
      <c r="V23" s="23">
        <f t="shared" si="0"/>
        <v>0</v>
      </c>
      <c r="W23" s="21">
        <v>591</v>
      </c>
      <c r="X23" s="11"/>
      <c r="Y23" s="11">
        <f t="shared" si="1"/>
        <v>0</v>
      </c>
    </row>
    <row r="24" spans="1:25" s="12" customFormat="1" x14ac:dyDescent="0.25">
      <c r="A24" s="9"/>
      <c r="B24" s="27" t="s">
        <v>43</v>
      </c>
      <c r="C24" s="23">
        <f t="shared" ref="C24:U24" si="2">SUM(C7:C23)</f>
        <v>12028588.59</v>
      </c>
      <c r="D24" s="23">
        <f t="shared" si="2"/>
        <v>6797010.8599999994</v>
      </c>
      <c r="E24" s="23">
        <f t="shared" si="2"/>
        <v>4548536.6099999994</v>
      </c>
      <c r="F24" s="23">
        <f t="shared" si="2"/>
        <v>3925150.4999999995</v>
      </c>
      <c r="G24" s="23">
        <f t="shared" si="2"/>
        <v>568501.01</v>
      </c>
      <c r="H24" s="23">
        <f t="shared" si="2"/>
        <v>424981.61</v>
      </c>
      <c r="I24" s="23">
        <f t="shared" si="2"/>
        <v>1466501</v>
      </c>
      <c r="J24" s="23">
        <f t="shared" si="2"/>
        <v>45946.16</v>
      </c>
      <c r="K24" s="23">
        <f t="shared" si="2"/>
        <v>315525.34999999998</v>
      </c>
      <c r="L24" s="23">
        <f t="shared" si="2"/>
        <v>15000</v>
      </c>
      <c r="M24" s="23">
        <f t="shared" si="2"/>
        <v>5693483.9000000004</v>
      </c>
      <c r="N24" s="23">
        <f t="shared" si="2"/>
        <v>3668199.88</v>
      </c>
      <c r="O24" s="23">
        <f t="shared" si="2"/>
        <v>8675733.9199999999</v>
      </c>
      <c r="P24" s="23">
        <f t="shared" si="2"/>
        <v>503055.85</v>
      </c>
      <c r="Q24" s="23">
        <f t="shared" si="2"/>
        <v>260280.72</v>
      </c>
      <c r="R24" s="23">
        <f t="shared" si="2"/>
        <v>360714</v>
      </c>
      <c r="S24" s="23">
        <f t="shared" si="2"/>
        <v>0</v>
      </c>
      <c r="T24" s="23">
        <f t="shared" si="2"/>
        <v>7333757.8700000001</v>
      </c>
      <c r="U24" s="23">
        <f t="shared" si="2"/>
        <v>2199844.9300000002</v>
      </c>
      <c r="V24" s="23">
        <f t="shared" si="0"/>
        <v>58830812.760000005</v>
      </c>
      <c r="W24" s="9"/>
      <c r="X24" s="11">
        <f>SUM(X7:X22)</f>
        <v>58830812.759999998</v>
      </c>
      <c r="Y24" s="11">
        <f t="shared" si="1"/>
        <v>0</v>
      </c>
    </row>
    <row r="25" spans="1:25" s="12" customFormat="1" x14ac:dyDescent="0.25">
      <c r="A25" s="9"/>
      <c r="B25" s="9"/>
      <c r="C25" s="22"/>
      <c r="D25" s="28"/>
      <c r="E25" s="22"/>
      <c r="F25" s="22"/>
      <c r="G25" s="22"/>
      <c r="H25" s="2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9"/>
      <c r="X25" s="11"/>
    </row>
    <row r="26" spans="1:25" s="12" customFormat="1" x14ac:dyDescent="0.25">
      <c r="A26" s="21">
        <v>602</v>
      </c>
      <c r="B26" s="8" t="s">
        <v>44</v>
      </c>
      <c r="C26" s="22">
        <v>114760</v>
      </c>
      <c r="D26" s="22">
        <v>168842.05</v>
      </c>
      <c r="E26" s="22">
        <v>13520</v>
      </c>
      <c r="F26" s="31">
        <v>0</v>
      </c>
      <c r="G26" s="22">
        <v>0</v>
      </c>
      <c r="H26" s="22">
        <v>0</v>
      </c>
      <c r="I26" s="22">
        <v>0</v>
      </c>
      <c r="J26" s="22">
        <v>0</v>
      </c>
      <c r="K26" s="22"/>
      <c r="L26" s="22">
        <v>0</v>
      </c>
      <c r="M26" s="22">
        <v>219000</v>
      </c>
      <c r="N26" s="22">
        <v>1849506.51</v>
      </c>
      <c r="O26" s="22">
        <v>954481.41</v>
      </c>
      <c r="P26" s="22">
        <v>246891.38</v>
      </c>
      <c r="Q26" s="22">
        <v>277502.95</v>
      </c>
      <c r="R26" s="22"/>
      <c r="S26" s="22">
        <v>0</v>
      </c>
      <c r="T26" s="22">
        <v>16500</v>
      </c>
      <c r="U26" s="22">
        <v>0</v>
      </c>
      <c r="V26" s="23">
        <f t="shared" ref="V26:V34" si="3">SUM(C26:U26)</f>
        <v>3861004.3000000003</v>
      </c>
      <c r="W26" s="21">
        <v>602</v>
      </c>
      <c r="X26" s="11">
        <v>3862004.3</v>
      </c>
      <c r="Y26" s="11">
        <f t="shared" si="1"/>
        <v>999.99999999953434</v>
      </c>
    </row>
    <row r="27" spans="1:25" s="20" customFormat="1" x14ac:dyDescent="0.25">
      <c r="A27" s="14">
        <v>644</v>
      </c>
      <c r="B27" s="15" t="s">
        <v>37</v>
      </c>
      <c r="C27" s="16">
        <v>0</v>
      </c>
      <c r="D27" s="16">
        <v>0</v>
      </c>
      <c r="E27" s="16">
        <v>0</v>
      </c>
      <c r="F27" s="16">
        <v>56525.21</v>
      </c>
      <c r="G27" s="16">
        <v>0</v>
      </c>
      <c r="H27" s="16">
        <v>0</v>
      </c>
      <c r="I27" s="16">
        <v>0</v>
      </c>
      <c r="J27" s="16">
        <v>0</v>
      </c>
      <c r="K27" s="16"/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/>
      <c r="R27" s="16"/>
      <c r="S27" s="16">
        <v>0</v>
      </c>
      <c r="T27" s="16">
        <v>0</v>
      </c>
      <c r="U27" s="16">
        <v>0</v>
      </c>
      <c r="V27" s="18">
        <f t="shared" si="3"/>
        <v>56525.21</v>
      </c>
      <c r="W27" s="14">
        <v>644</v>
      </c>
      <c r="X27" s="19">
        <v>56525.21</v>
      </c>
      <c r="Y27" s="19">
        <f t="shared" si="1"/>
        <v>0</v>
      </c>
    </row>
    <row r="28" spans="1:25" s="20" customFormat="1" x14ac:dyDescent="0.25">
      <c r="A28" s="14">
        <v>645</v>
      </c>
      <c r="B28" s="15" t="s">
        <v>45</v>
      </c>
      <c r="C28" s="16">
        <v>338.23</v>
      </c>
      <c r="D28" s="16">
        <v>0</v>
      </c>
      <c r="E28" s="16">
        <v>139.30000000000001</v>
      </c>
      <c r="F28" s="16">
        <v>12336.85</v>
      </c>
      <c r="G28" s="16">
        <v>0</v>
      </c>
      <c r="H28" s="16">
        <v>0</v>
      </c>
      <c r="I28" s="16">
        <v>0</v>
      </c>
      <c r="J28" s="16">
        <v>0</v>
      </c>
      <c r="K28" s="16"/>
      <c r="L28" s="16">
        <v>0</v>
      </c>
      <c r="M28" s="16">
        <v>0</v>
      </c>
      <c r="N28" s="32">
        <v>40.590000000000003</v>
      </c>
      <c r="O28" s="16">
        <v>0</v>
      </c>
      <c r="P28" s="16">
        <v>0</v>
      </c>
      <c r="Q28" s="16">
        <v>199.1</v>
      </c>
      <c r="R28" s="16"/>
      <c r="S28" s="16">
        <v>0</v>
      </c>
      <c r="T28" s="16">
        <v>0</v>
      </c>
      <c r="U28" s="16">
        <v>0</v>
      </c>
      <c r="V28" s="18">
        <f t="shared" si="3"/>
        <v>13054.070000000002</v>
      </c>
      <c r="W28" s="14">
        <v>645</v>
      </c>
      <c r="X28" s="19">
        <v>13054.07</v>
      </c>
      <c r="Y28" s="19">
        <f t="shared" si="1"/>
        <v>0</v>
      </c>
    </row>
    <row r="29" spans="1:25" s="20" customFormat="1" x14ac:dyDescent="0.25">
      <c r="A29" s="14">
        <v>649</v>
      </c>
      <c r="B29" s="15" t="s">
        <v>46</v>
      </c>
      <c r="C29" s="16">
        <v>12199.07</v>
      </c>
      <c r="D29" s="16">
        <v>0</v>
      </c>
      <c r="E29" s="16">
        <v>0.34</v>
      </c>
      <c r="F29" s="16">
        <v>492225</v>
      </c>
      <c r="G29" s="16">
        <v>0</v>
      </c>
      <c r="H29" s="16">
        <v>0</v>
      </c>
      <c r="I29" s="16">
        <v>0</v>
      </c>
      <c r="J29" s="16">
        <v>0</v>
      </c>
      <c r="K29" s="16"/>
      <c r="L29" s="16">
        <v>0</v>
      </c>
      <c r="M29" s="16">
        <v>498000</v>
      </c>
      <c r="N29" s="16">
        <v>868013.83</v>
      </c>
      <c r="O29" s="16">
        <v>720057.4</v>
      </c>
      <c r="P29" s="16">
        <v>0</v>
      </c>
      <c r="Q29" s="16"/>
      <c r="R29" s="16"/>
      <c r="S29" s="16">
        <v>0</v>
      </c>
      <c r="T29" s="16">
        <v>0</v>
      </c>
      <c r="U29" s="16">
        <v>0</v>
      </c>
      <c r="V29" s="18">
        <f t="shared" si="3"/>
        <v>2590495.6399999997</v>
      </c>
      <c r="W29" s="14">
        <v>649</v>
      </c>
      <c r="X29" s="19">
        <v>2590495.64</v>
      </c>
      <c r="Y29" s="19">
        <f t="shared" si="1"/>
        <v>0</v>
      </c>
    </row>
    <row r="30" spans="1:25" s="20" customFormat="1" hidden="1" x14ac:dyDescent="0.25">
      <c r="A30" s="14">
        <v>652</v>
      </c>
      <c r="B30" s="15" t="s">
        <v>47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/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/>
      <c r="R30" s="16"/>
      <c r="S30" s="16">
        <v>0</v>
      </c>
      <c r="T30" s="16">
        <v>0</v>
      </c>
      <c r="U30" s="16">
        <v>0</v>
      </c>
      <c r="V30" s="18">
        <f t="shared" si="3"/>
        <v>0</v>
      </c>
      <c r="W30" s="14">
        <v>652</v>
      </c>
      <c r="X30" s="19"/>
      <c r="Y30" s="19">
        <f t="shared" si="1"/>
        <v>0</v>
      </c>
    </row>
    <row r="31" spans="1:25" s="20" customFormat="1" x14ac:dyDescent="0.25">
      <c r="A31" s="14">
        <v>654</v>
      </c>
      <c r="B31" s="15" t="s">
        <v>48</v>
      </c>
      <c r="C31" s="16">
        <v>0</v>
      </c>
      <c r="D31" s="16">
        <v>0</v>
      </c>
      <c r="E31" s="16">
        <v>0</v>
      </c>
      <c r="F31" s="16">
        <v>4462.8100000000004</v>
      </c>
      <c r="G31" s="16">
        <v>0</v>
      </c>
      <c r="H31" s="16">
        <v>0</v>
      </c>
      <c r="I31" s="16">
        <v>0</v>
      </c>
      <c r="J31" s="16">
        <v>0</v>
      </c>
      <c r="K31" s="16"/>
      <c r="L31" s="16">
        <v>0</v>
      </c>
      <c r="M31" s="16">
        <v>0</v>
      </c>
      <c r="N31" s="16">
        <v>50591.519999999997</v>
      </c>
      <c r="O31" s="16">
        <v>0</v>
      </c>
      <c r="P31" s="16">
        <v>0</v>
      </c>
      <c r="Q31" s="16"/>
      <c r="R31" s="16"/>
      <c r="S31" s="16">
        <v>0</v>
      </c>
      <c r="T31" s="16">
        <v>0</v>
      </c>
      <c r="U31" s="16">
        <v>0</v>
      </c>
      <c r="V31" s="18">
        <f t="shared" si="3"/>
        <v>55054.329999999994</v>
      </c>
      <c r="W31" s="14">
        <v>654</v>
      </c>
      <c r="X31" s="19">
        <v>55054.33</v>
      </c>
      <c r="Y31" s="19">
        <f t="shared" si="1"/>
        <v>0</v>
      </c>
    </row>
    <row r="32" spans="1:25" s="20" customFormat="1" x14ac:dyDescent="0.25">
      <c r="A32" s="14">
        <v>682</v>
      </c>
      <c r="B32" s="15" t="s">
        <v>49</v>
      </c>
      <c r="C32" s="16">
        <v>1757055.9</v>
      </c>
      <c r="D32" s="16">
        <v>750000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/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/>
      <c r="R32" s="16">
        <v>360714</v>
      </c>
      <c r="S32" s="16">
        <v>0</v>
      </c>
      <c r="T32" s="16">
        <v>0</v>
      </c>
      <c r="U32" s="16">
        <v>0</v>
      </c>
      <c r="V32" s="18">
        <f t="shared" si="3"/>
        <v>2867769.9</v>
      </c>
      <c r="W32" s="14">
        <v>682</v>
      </c>
      <c r="X32" s="19">
        <v>2867769.9</v>
      </c>
      <c r="Y32" s="19">
        <f t="shared" si="1"/>
        <v>0</v>
      </c>
    </row>
    <row r="33" spans="1:25" s="20" customFormat="1" x14ac:dyDescent="0.25">
      <c r="A33" s="24">
        <v>684</v>
      </c>
      <c r="B33" s="33" t="s">
        <v>50</v>
      </c>
      <c r="C33" s="16">
        <v>0</v>
      </c>
      <c r="D33" s="16">
        <v>0</v>
      </c>
      <c r="E33" s="16">
        <v>0</v>
      </c>
      <c r="F33" s="16">
        <v>32480</v>
      </c>
      <c r="G33" s="16">
        <v>0</v>
      </c>
      <c r="H33" s="16">
        <v>0</v>
      </c>
      <c r="I33" s="16">
        <v>0</v>
      </c>
      <c r="J33" s="16">
        <v>0</v>
      </c>
      <c r="K33" s="16"/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/>
      <c r="R33" s="16"/>
      <c r="S33" s="16">
        <v>0</v>
      </c>
      <c r="T33" s="16">
        <v>0</v>
      </c>
      <c r="U33" s="16">
        <v>0</v>
      </c>
      <c r="V33" s="18">
        <f t="shared" si="3"/>
        <v>32480</v>
      </c>
      <c r="W33" s="24">
        <v>684</v>
      </c>
      <c r="X33" s="19">
        <v>32480</v>
      </c>
      <c r="Y33" s="19">
        <f t="shared" si="1"/>
        <v>0</v>
      </c>
    </row>
    <row r="34" spans="1:25" s="20" customFormat="1" x14ac:dyDescent="0.25">
      <c r="A34" s="14">
        <v>691</v>
      </c>
      <c r="B34" s="15" t="s">
        <v>51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/>
      <c r="L34" s="16">
        <v>0</v>
      </c>
      <c r="M34" s="16">
        <v>0</v>
      </c>
      <c r="N34" s="16">
        <v>1062500</v>
      </c>
      <c r="O34" s="16">
        <v>6854088</v>
      </c>
      <c r="P34" s="16">
        <v>92000</v>
      </c>
      <c r="Q34" s="16"/>
      <c r="R34" s="16"/>
      <c r="S34" s="16">
        <v>43269021</v>
      </c>
      <c r="T34" s="16">
        <v>0</v>
      </c>
      <c r="U34" s="16">
        <v>0</v>
      </c>
      <c r="V34" s="18">
        <f t="shared" si="3"/>
        <v>51277609</v>
      </c>
      <c r="W34" s="14">
        <v>691</v>
      </c>
      <c r="X34" s="19">
        <v>51277609</v>
      </c>
      <c r="Y34" s="19">
        <f t="shared" si="1"/>
        <v>0</v>
      </c>
    </row>
    <row r="35" spans="1:25" s="12" customFormat="1" x14ac:dyDescent="0.25">
      <c r="A35" s="9"/>
      <c r="B35" s="27" t="s">
        <v>52</v>
      </c>
      <c r="C35" s="23">
        <f>SUM(C26:C34)</f>
        <v>1884353.2</v>
      </c>
      <c r="D35" s="23">
        <f>SUM(D26:D34)</f>
        <v>918842.05</v>
      </c>
      <c r="E35" s="23">
        <f>SUM(E26:E34)</f>
        <v>13659.64</v>
      </c>
      <c r="F35" s="23">
        <f>SUM(F26:F34)</f>
        <v>598029.87000000011</v>
      </c>
      <c r="G35" s="23">
        <f>SUM(G26:G34)</f>
        <v>0</v>
      </c>
      <c r="H35" s="23">
        <v>0</v>
      </c>
      <c r="I35" s="23">
        <f>SUM(I26:I34)</f>
        <v>0</v>
      </c>
      <c r="J35" s="23">
        <v>0</v>
      </c>
      <c r="K35" s="23"/>
      <c r="L35" s="23">
        <f>SUM(L26:L34)</f>
        <v>0</v>
      </c>
      <c r="M35" s="23">
        <f t="shared" ref="M35:V35" si="4">SUM(M26:M34)</f>
        <v>717000</v>
      </c>
      <c r="N35" s="23">
        <f>SUM(N26:N34)</f>
        <v>3830652.45</v>
      </c>
      <c r="O35" s="23">
        <f>SUM(O26:O34)</f>
        <v>8528626.8100000005</v>
      </c>
      <c r="P35" s="23">
        <f>SUM(P26:P34)</f>
        <v>338891.38</v>
      </c>
      <c r="Q35" s="23"/>
      <c r="R35" s="23"/>
      <c r="S35" s="23">
        <f t="shared" si="4"/>
        <v>43269021</v>
      </c>
      <c r="T35" s="23">
        <f t="shared" si="4"/>
        <v>16500</v>
      </c>
      <c r="U35" s="23">
        <f t="shared" si="4"/>
        <v>0</v>
      </c>
      <c r="V35" s="23">
        <f t="shared" si="4"/>
        <v>60753992.450000003</v>
      </c>
      <c r="W35" s="11"/>
      <c r="X35" s="11">
        <f>SUM(X26:X34)</f>
        <v>60754992.450000003</v>
      </c>
      <c r="Y35" s="11">
        <f t="shared" si="1"/>
        <v>1000</v>
      </c>
    </row>
    <row r="36" spans="1:25" s="38" customFormat="1" ht="15.75" x14ac:dyDescent="0.25">
      <c r="A36" s="34"/>
      <c r="B36" s="34"/>
      <c r="C36" s="35"/>
      <c r="D36" s="36"/>
      <c r="E36" s="35"/>
      <c r="F36" s="37"/>
      <c r="G36" s="37"/>
      <c r="H36" s="37"/>
      <c r="I36" s="34"/>
      <c r="J36" s="34"/>
      <c r="K36" s="34"/>
      <c r="L36" s="34"/>
      <c r="M36" s="36"/>
      <c r="N36" s="36"/>
      <c r="O36" s="36"/>
      <c r="P36" s="36"/>
      <c r="Q36" s="36"/>
      <c r="R36" s="36"/>
      <c r="S36" s="34"/>
      <c r="T36" s="36"/>
      <c r="U36" s="34"/>
      <c r="V36" s="34"/>
    </row>
    <row r="37" spans="1:25" s="38" customFormat="1" ht="15.75" x14ac:dyDescent="0.25">
      <c r="A37" t="s">
        <v>53</v>
      </c>
      <c r="B37" s="34"/>
      <c r="C37" s="35"/>
      <c r="D37" s="39"/>
      <c r="E37" s="35"/>
      <c r="F37" s="35"/>
      <c r="G37" s="37"/>
      <c r="H37" s="37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5" s="38" customFormat="1" ht="15.75" x14ac:dyDescent="0.25">
      <c r="A38" t="s">
        <v>54</v>
      </c>
      <c r="B38" s="34"/>
      <c r="C38" s="35"/>
      <c r="D38" s="36"/>
      <c r="E38" s="40"/>
      <c r="F38" s="36"/>
      <c r="G38" s="37"/>
      <c r="H38" s="37"/>
      <c r="I38" s="36"/>
      <c r="J38" s="36"/>
      <c r="K38" s="36"/>
      <c r="L38" s="34"/>
      <c r="M38" s="36"/>
      <c r="N38" s="36"/>
      <c r="O38" s="34"/>
      <c r="P38" s="34"/>
      <c r="Q38" s="36"/>
      <c r="R38" s="36"/>
      <c r="S38" s="34"/>
      <c r="T38" s="34"/>
      <c r="U38" s="34"/>
      <c r="V38" s="36"/>
    </row>
    <row r="39" spans="1:25" s="38" customFormat="1" ht="15.75" x14ac:dyDescent="0.25">
      <c r="A39" t="s">
        <v>55</v>
      </c>
      <c r="B39" s="34"/>
      <c r="C39" s="35"/>
      <c r="D39" s="35"/>
      <c r="E39" s="35"/>
      <c r="F39" s="37"/>
      <c r="G39" s="37"/>
      <c r="H39" s="37"/>
      <c r="I39" s="36"/>
      <c r="J39" s="36"/>
      <c r="K39" s="36"/>
      <c r="L39" s="34"/>
      <c r="M39" s="34"/>
      <c r="N39" s="36"/>
      <c r="O39" s="36"/>
      <c r="P39" s="36"/>
      <c r="Q39" s="36"/>
      <c r="R39" s="36"/>
      <c r="S39" s="34"/>
      <c r="T39" s="34"/>
      <c r="U39" s="34"/>
      <c r="V39" s="34"/>
    </row>
    <row r="40" spans="1:25" s="38" customFormat="1" ht="15.75" x14ac:dyDescent="0.25">
      <c r="A40" t="s">
        <v>56</v>
      </c>
      <c r="B40" s="34"/>
      <c r="C40" s="37"/>
      <c r="D40" s="34"/>
      <c r="E40" s="37"/>
      <c r="F40" s="37"/>
      <c r="G40" s="37"/>
      <c r="H40" s="37"/>
      <c r="I40" s="36"/>
      <c r="J40" s="36"/>
      <c r="K40" s="36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5" s="38" customFormat="1" ht="15.75" x14ac:dyDescent="0.25">
      <c r="A41" t="s">
        <v>57</v>
      </c>
      <c r="B41" s="34"/>
      <c r="C41" s="37"/>
      <c r="D41" s="34"/>
      <c r="E41" s="37"/>
      <c r="F41" s="39"/>
      <c r="G41" s="37"/>
      <c r="H41" s="37"/>
      <c r="I41" s="41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5" s="38" customFormat="1" ht="15.75" x14ac:dyDescent="0.25">
      <c r="A42" t="s">
        <v>58</v>
      </c>
      <c r="B42" s="34"/>
      <c r="C42" s="37"/>
      <c r="D42" s="34"/>
      <c r="E42" s="37"/>
      <c r="F42" s="37"/>
      <c r="G42" s="37"/>
      <c r="H42" s="37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5" s="38" customFormat="1" ht="15.75" x14ac:dyDescent="0.25">
      <c r="A43" t="s">
        <v>59</v>
      </c>
      <c r="B43" s="34"/>
      <c r="C43" s="37"/>
      <c r="D43" s="34"/>
      <c r="E43" s="37"/>
      <c r="F43" s="37"/>
      <c r="H43" s="37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5" s="38" customFormat="1" ht="18.75" x14ac:dyDescent="0.3">
      <c r="A44" t="s">
        <v>60</v>
      </c>
      <c r="B44" s="34"/>
      <c r="C44" s="37"/>
      <c r="D44" s="34"/>
      <c r="E44" s="37"/>
      <c r="F44" s="41"/>
      <c r="G44" s="41"/>
      <c r="H44" s="37"/>
      <c r="I44" s="42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5" s="38" customFormat="1" ht="15.75" x14ac:dyDescent="0.25">
      <c r="A45" t="s">
        <v>61</v>
      </c>
      <c r="B45" s="34"/>
      <c r="C45" s="37"/>
      <c r="D45" s="34"/>
      <c r="E45" s="37"/>
      <c r="F45" s="37"/>
      <c r="G45" s="35"/>
      <c r="H45" s="37"/>
      <c r="I45" s="3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5" s="38" customFormat="1" ht="15.75" x14ac:dyDescent="0.25">
      <c r="A46" t="s">
        <v>62</v>
      </c>
      <c r="B46" s="34"/>
      <c r="C46" s="37"/>
      <c r="D46" s="34"/>
      <c r="E46" s="37"/>
      <c r="F46" s="37"/>
      <c r="G46" s="35"/>
      <c r="H46" s="37"/>
      <c r="I46" s="3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5" s="38" customFormat="1" ht="15.75" x14ac:dyDescent="0.25">
      <c r="A47" t="s">
        <v>63</v>
      </c>
      <c r="B47" s="34"/>
      <c r="C47" s="37"/>
      <c r="D47" s="34"/>
      <c r="E47" s="37"/>
      <c r="F47" s="35"/>
      <c r="G47" s="35"/>
      <c r="H47" s="37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5" s="38" customFormat="1" ht="15.75" x14ac:dyDescent="0.25">
      <c r="A48" t="s">
        <v>64</v>
      </c>
      <c r="B48" s="34"/>
      <c r="C48" s="37"/>
      <c r="D48" s="34"/>
      <c r="E48" s="37"/>
      <c r="F48" s="37"/>
      <c r="G48" s="37"/>
      <c r="H48" s="37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38" customFormat="1" ht="15.75" x14ac:dyDescent="0.25">
      <c r="A49" t="s">
        <v>65</v>
      </c>
      <c r="B49" s="34"/>
      <c r="C49" s="37"/>
      <c r="D49" s="34"/>
      <c r="E49" s="37"/>
      <c r="F49" s="37"/>
      <c r="G49" s="37"/>
      <c r="H49" s="37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38" customFormat="1" ht="15.75" x14ac:dyDescent="0.25">
      <c r="A50" t="s">
        <v>66</v>
      </c>
      <c r="B50" s="34"/>
      <c r="C50" s="37"/>
      <c r="D50" s="34"/>
      <c r="E50" s="37"/>
      <c r="F50" s="37"/>
      <c r="G50" s="37"/>
      <c r="H50" s="37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38" customFormat="1" ht="15.75" x14ac:dyDescent="0.25">
      <c r="A51" t="s">
        <v>67</v>
      </c>
      <c r="B51" s="34"/>
      <c r="C51" s="37"/>
      <c r="D51" s="34"/>
      <c r="E51" s="37"/>
      <c r="F51" s="37"/>
      <c r="G51" s="37"/>
      <c r="H51" s="37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38" customFormat="1" ht="15.75" x14ac:dyDescent="0.25">
      <c r="A52" t="s">
        <v>68</v>
      </c>
      <c r="B52" s="34"/>
      <c r="C52" s="37"/>
      <c r="D52" s="34"/>
      <c r="E52" s="37"/>
      <c r="F52" s="37"/>
      <c r="G52" s="37"/>
      <c r="H52" s="37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38" customFormat="1" ht="15.75" x14ac:dyDescent="0.25">
      <c r="A53" t="s">
        <v>69</v>
      </c>
      <c r="B53" s="34"/>
      <c r="C53" s="37"/>
      <c r="D53" s="34"/>
      <c r="E53" s="37"/>
      <c r="F53" s="37"/>
      <c r="G53" s="37"/>
      <c r="H53" s="37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38" customFormat="1" ht="18.75" x14ac:dyDescent="0.3">
      <c r="A54" t="s">
        <v>70</v>
      </c>
      <c r="B54" s="34"/>
      <c r="C54" s="37"/>
      <c r="D54" s="34"/>
      <c r="E54" s="37"/>
      <c r="F54" s="37"/>
      <c r="G54" s="37"/>
      <c r="H54" s="42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38" customFormat="1" ht="15.75" x14ac:dyDescent="0.25">
      <c r="A55" t="s">
        <v>71</v>
      </c>
      <c r="B55" s="34"/>
      <c r="C55" s="37"/>
      <c r="D55" s="34"/>
      <c r="E55" s="37"/>
      <c r="F55" s="37"/>
      <c r="G55" s="37"/>
      <c r="H55" s="3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38" customFormat="1" ht="15.75" x14ac:dyDescent="0.25">
      <c r="A56" t="s">
        <v>72</v>
      </c>
      <c r="B56" s="34"/>
      <c r="C56" s="37"/>
      <c r="D56" s="34"/>
      <c r="E56" s="37"/>
      <c r="F56" s="37"/>
      <c r="G56" s="37"/>
      <c r="H56" s="37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18.75" x14ac:dyDescent="0.3">
      <c r="A57" s="34"/>
      <c r="B57" s="43" t="s">
        <v>73</v>
      </c>
      <c r="C57" s="44"/>
      <c r="D57" s="44"/>
      <c r="E57" s="44"/>
      <c r="F57" s="44"/>
      <c r="G57" s="44"/>
      <c r="H57" s="44"/>
      <c r="I57" s="44"/>
      <c r="J57" s="44"/>
      <c r="K57" s="44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9.5" thickBot="1" x14ac:dyDescent="0.35">
      <c r="B58" s="44"/>
      <c r="C58" s="45"/>
      <c r="D58" s="45"/>
      <c r="E58" s="45"/>
      <c r="F58" s="46"/>
      <c r="G58" s="44"/>
      <c r="H58" s="44"/>
      <c r="I58" s="44"/>
      <c r="J58" s="44"/>
      <c r="K58" s="4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.75" x14ac:dyDescent="0.3">
      <c r="B59" s="47"/>
      <c r="C59" s="48" t="s">
        <v>74</v>
      </c>
      <c r="D59" s="49" t="s">
        <v>75</v>
      </c>
      <c r="E59" s="50" t="s">
        <v>76</v>
      </c>
      <c r="F59" s="51"/>
      <c r="G59" s="52" t="s">
        <v>77</v>
      </c>
      <c r="H59" s="53" t="s">
        <v>78</v>
      </c>
      <c r="I59" s="54" t="s">
        <v>79</v>
      </c>
      <c r="J59" s="55"/>
      <c r="K59" s="56"/>
      <c r="L59" s="6"/>
      <c r="S59" s="6"/>
      <c r="T59" s="6"/>
      <c r="U59" s="6"/>
      <c r="V59" s="6"/>
    </row>
    <row r="60" spans="1:22" ht="19.5" thickBot="1" x14ac:dyDescent="0.35">
      <c r="B60" s="57" t="s">
        <v>80</v>
      </c>
      <c r="C60" s="58" t="s">
        <v>81</v>
      </c>
      <c r="D60" s="59" t="s">
        <v>82</v>
      </c>
      <c r="E60" s="60" t="s">
        <v>83</v>
      </c>
      <c r="F60" s="61" t="s">
        <v>84</v>
      </c>
      <c r="G60" s="62" t="s">
        <v>85</v>
      </c>
      <c r="H60" s="63" t="s">
        <v>85</v>
      </c>
      <c r="I60" s="64" t="s">
        <v>86</v>
      </c>
      <c r="J60" s="65"/>
      <c r="K60" s="56"/>
      <c r="L60" s="6"/>
      <c r="S60" s="6"/>
      <c r="T60" s="6"/>
      <c r="U60" s="6"/>
      <c r="V60" s="6"/>
    </row>
    <row r="61" spans="1:22" ht="18.75" x14ac:dyDescent="0.3">
      <c r="B61" s="57" t="s">
        <v>87</v>
      </c>
      <c r="C61" s="66">
        <v>11000000</v>
      </c>
      <c r="D61" s="67">
        <f>C61/(C65/100)</f>
        <v>46.413502109704645</v>
      </c>
      <c r="E61" s="68">
        <v>0</v>
      </c>
      <c r="F61" s="69">
        <v>0</v>
      </c>
      <c r="G61" s="70">
        <f>C61+E61+F61</f>
        <v>11000000</v>
      </c>
      <c r="H61" s="71">
        <v>-10144235.529999999</v>
      </c>
      <c r="I61" s="72">
        <f>G61+H61</f>
        <v>855764.47000000067</v>
      </c>
      <c r="J61" s="73" t="s">
        <v>87</v>
      </c>
      <c r="K61" s="74"/>
      <c r="L61" s="6"/>
      <c r="S61" s="7"/>
      <c r="T61" s="6"/>
      <c r="U61" s="6"/>
      <c r="V61" s="6"/>
    </row>
    <row r="62" spans="1:22" ht="18.75" x14ac:dyDescent="0.3">
      <c r="B62" s="57" t="s">
        <v>88</v>
      </c>
      <c r="C62" s="66">
        <v>6100000</v>
      </c>
      <c r="D62" s="67">
        <f>C62/(C65/100)</f>
        <v>25.738396624472575</v>
      </c>
      <c r="E62" s="75">
        <v>0</v>
      </c>
      <c r="F62" s="76">
        <v>750000</v>
      </c>
      <c r="G62" s="77">
        <f>C62+E62+F62</f>
        <v>6850000</v>
      </c>
      <c r="H62" s="78">
        <v>-5878168.8099999996</v>
      </c>
      <c r="I62" s="79">
        <f>G62+H62</f>
        <v>971831.19000000041</v>
      </c>
      <c r="J62" s="80" t="s">
        <v>88</v>
      </c>
      <c r="K62" s="74"/>
      <c r="L62" s="7"/>
      <c r="S62" s="6"/>
      <c r="T62" s="6"/>
      <c r="U62" s="6"/>
      <c r="V62" s="6"/>
    </row>
    <row r="63" spans="1:22" ht="18.75" x14ac:dyDescent="0.3">
      <c r="B63" s="57" t="s">
        <v>89</v>
      </c>
      <c r="C63" s="66">
        <v>4500000</v>
      </c>
      <c r="D63" s="67">
        <f>C63/(C65/100)</f>
        <v>18.9873417721519</v>
      </c>
      <c r="E63" s="75"/>
      <c r="F63" s="76">
        <v>0</v>
      </c>
      <c r="G63" s="77">
        <f>C63+E63+F63</f>
        <v>4500000</v>
      </c>
      <c r="H63" s="78">
        <v>-4534876.97</v>
      </c>
      <c r="I63" s="79">
        <f>G63+H63</f>
        <v>-34876.969999999739</v>
      </c>
      <c r="J63" s="80" t="s">
        <v>89</v>
      </c>
      <c r="K63" s="74"/>
      <c r="L63" s="6"/>
      <c r="S63" s="7"/>
      <c r="T63" s="6"/>
      <c r="U63" s="6"/>
      <c r="V63" s="6"/>
    </row>
    <row r="64" spans="1:22" ht="19.5" thickBot="1" x14ac:dyDescent="0.35">
      <c r="B64" s="57" t="s">
        <v>90</v>
      </c>
      <c r="C64" s="66">
        <v>2100000</v>
      </c>
      <c r="D64" s="67">
        <f>C64/(C65/100)</f>
        <v>8.8607594936708853</v>
      </c>
      <c r="E64" s="81"/>
      <c r="F64" s="82">
        <v>200000</v>
      </c>
      <c r="G64" s="83">
        <f>C64+E64+F64</f>
        <v>2300000</v>
      </c>
      <c r="H64" s="84">
        <v>-1999844.94</v>
      </c>
      <c r="I64" s="85">
        <f>G64+H64</f>
        <v>300155.06000000006</v>
      </c>
      <c r="J64" s="86" t="s">
        <v>91</v>
      </c>
      <c r="K64" s="74"/>
      <c r="L64" s="6"/>
      <c r="S64" s="7"/>
      <c r="T64" s="6"/>
      <c r="U64" s="6"/>
      <c r="V64" s="6"/>
    </row>
    <row r="65" spans="1:22" ht="19.5" thickBot="1" x14ac:dyDescent="0.35">
      <c r="B65" s="87" t="s">
        <v>92</v>
      </c>
      <c r="C65" s="88">
        <f>SUM(C61:C64)</f>
        <v>23700000</v>
      </c>
      <c r="D65" s="89">
        <f>SUM(D61:D64)</f>
        <v>100</v>
      </c>
      <c r="E65" s="90"/>
      <c r="F65" s="90"/>
      <c r="G65" s="91"/>
      <c r="H65" s="91">
        <f>SUM(H61:H64)</f>
        <v>-22557126.25</v>
      </c>
      <c r="I65" s="42"/>
      <c r="J65" s="74"/>
      <c r="K65" s="74"/>
      <c r="L65" s="6"/>
      <c r="S65" s="6"/>
      <c r="T65" s="6"/>
      <c r="U65" s="6"/>
      <c r="V65" s="6"/>
    </row>
    <row r="66" spans="1:22" ht="18.75" x14ac:dyDescent="0.3">
      <c r="B66" s="74" t="s">
        <v>93</v>
      </c>
      <c r="C66" s="90">
        <f>C61+C62+C63</f>
        <v>21600000</v>
      </c>
      <c r="D66" s="92"/>
      <c r="E66" s="90"/>
      <c r="F66" s="90"/>
      <c r="G66" s="91"/>
      <c r="H66" s="91"/>
      <c r="I66" s="42"/>
      <c r="J66" s="74"/>
      <c r="K66" s="74"/>
      <c r="L66" s="6"/>
      <c r="S66" s="6"/>
      <c r="T66" s="6"/>
      <c r="U66" s="6"/>
      <c r="V66" s="6"/>
    </row>
    <row r="67" spans="1:22" ht="19.5" thickBot="1" x14ac:dyDescent="0.35">
      <c r="B67" s="74"/>
      <c r="C67" s="90"/>
      <c r="D67" s="92"/>
      <c r="E67" s="92"/>
      <c r="F67" s="90"/>
      <c r="G67" s="91"/>
      <c r="H67" s="91"/>
      <c r="I67" s="42"/>
      <c r="J67" s="74"/>
      <c r="K67" s="74"/>
      <c r="L67" s="6"/>
      <c r="S67" s="6"/>
      <c r="T67" s="6"/>
      <c r="U67" s="6"/>
      <c r="V67" s="6"/>
    </row>
    <row r="68" spans="1:22" ht="18.75" x14ac:dyDescent="0.3">
      <c r="B68" s="93" t="s">
        <v>94</v>
      </c>
      <c r="C68" s="54" t="s">
        <v>74</v>
      </c>
      <c r="D68" s="94" t="s">
        <v>95</v>
      </c>
      <c r="E68" s="94" t="s">
        <v>96</v>
      </c>
      <c r="F68" s="95" t="s">
        <v>97</v>
      </c>
      <c r="G68" s="95" t="s">
        <v>77</v>
      </c>
      <c r="H68" s="95" t="s">
        <v>78</v>
      </c>
      <c r="I68" s="96" t="s">
        <v>79</v>
      </c>
      <c r="J68" s="94"/>
      <c r="K68" s="56"/>
      <c r="L68" s="6"/>
      <c r="S68" s="6"/>
      <c r="T68" s="6"/>
      <c r="U68" s="6"/>
      <c r="V68" s="6"/>
    </row>
    <row r="69" spans="1:22" ht="19.5" thickBot="1" x14ac:dyDescent="0.35">
      <c r="B69" s="97" t="s">
        <v>98</v>
      </c>
      <c r="C69" s="98">
        <v>2543651.5</v>
      </c>
      <c r="D69" s="99"/>
      <c r="E69" s="99"/>
      <c r="F69" s="100">
        <v>0</v>
      </c>
      <c r="G69" s="77">
        <f>C69+F69</f>
        <v>2543651.5</v>
      </c>
      <c r="H69" s="77">
        <v>-4243763.9000000004</v>
      </c>
      <c r="I69" s="101">
        <f>G69+H69+G86+C92</f>
        <v>-45921.900000000373</v>
      </c>
      <c r="J69" s="102" t="s">
        <v>98</v>
      </c>
      <c r="K69" s="74"/>
      <c r="L69" s="6"/>
      <c r="S69" s="6"/>
      <c r="T69" s="6"/>
      <c r="U69" s="6"/>
      <c r="V69" s="6"/>
    </row>
    <row r="70" spans="1:22" ht="33" thickBot="1" x14ac:dyDescent="0.35">
      <c r="A70" s="103" t="s">
        <v>99</v>
      </c>
      <c r="B70" s="97" t="s">
        <v>100</v>
      </c>
      <c r="C70" s="98">
        <v>2800000</v>
      </c>
      <c r="D70" s="100"/>
      <c r="E70" s="100"/>
      <c r="F70" s="100">
        <v>0</v>
      </c>
      <c r="G70" s="77">
        <f t="shared" ref="G70:G76" si="5">SUM(F70+C70)</f>
        <v>2800000</v>
      </c>
      <c r="H70" s="104">
        <v>-3187700.83</v>
      </c>
      <c r="I70" s="101">
        <f t="shared" ref="I70:I78" si="6">G70+H70</f>
        <v>-387700.83000000007</v>
      </c>
      <c r="J70" s="102" t="s">
        <v>100</v>
      </c>
      <c r="K70" s="74"/>
      <c r="L70" s="6"/>
      <c r="S70" s="6"/>
      <c r="T70" s="6"/>
      <c r="U70" s="6"/>
      <c r="V70" s="6"/>
    </row>
    <row r="71" spans="1:22" ht="18.75" x14ac:dyDescent="0.3">
      <c r="A71" s="105"/>
      <c r="B71" s="97" t="s">
        <v>101</v>
      </c>
      <c r="C71" s="98">
        <v>1500000</v>
      </c>
      <c r="D71" s="100"/>
      <c r="E71" s="100"/>
      <c r="F71" s="100">
        <v>0</v>
      </c>
      <c r="G71" s="77">
        <f t="shared" si="5"/>
        <v>1500000</v>
      </c>
      <c r="H71" s="104">
        <v>-1466501</v>
      </c>
      <c r="I71" s="101">
        <f t="shared" si="6"/>
        <v>33499</v>
      </c>
      <c r="J71" s="102" t="s">
        <v>102</v>
      </c>
      <c r="K71" s="74"/>
      <c r="L71" s="6"/>
      <c r="S71" s="6"/>
      <c r="T71" s="6"/>
      <c r="U71" s="6"/>
      <c r="V71" s="6"/>
    </row>
    <row r="72" spans="1:22" ht="18.75" x14ac:dyDescent="0.3">
      <c r="A72" s="105"/>
      <c r="B72" s="97" t="s">
        <v>103</v>
      </c>
      <c r="C72" s="98">
        <v>150000</v>
      </c>
      <c r="D72" s="100">
        <v>6513088</v>
      </c>
      <c r="E72" s="100">
        <v>341000</v>
      </c>
      <c r="F72" s="100">
        <v>1674538.88</v>
      </c>
      <c r="G72" s="77">
        <f>SUM(C72:F72)</f>
        <v>8678626.879999999</v>
      </c>
      <c r="H72" s="104">
        <v>-8675733.9199999999</v>
      </c>
      <c r="I72" s="101">
        <f>G72+H72</f>
        <v>2892.9599999990314</v>
      </c>
      <c r="J72" s="102" t="s">
        <v>103</v>
      </c>
      <c r="N72" s="2"/>
      <c r="O72" s="2"/>
      <c r="P72" s="2"/>
      <c r="Q72" s="2"/>
      <c r="R72" s="2"/>
      <c r="S72" s="6"/>
      <c r="T72" s="6"/>
      <c r="U72" s="6"/>
      <c r="V72" s="6"/>
    </row>
    <row r="73" spans="1:22" ht="18.75" x14ac:dyDescent="0.3">
      <c r="A73" s="105"/>
      <c r="B73" s="97" t="s">
        <v>104</v>
      </c>
      <c r="C73" s="98">
        <v>200000</v>
      </c>
      <c r="D73" s="100">
        <v>0</v>
      </c>
      <c r="E73" s="100"/>
      <c r="F73" s="100">
        <v>3908354.5</v>
      </c>
      <c r="G73" s="77">
        <f>SUM(C73:F73)</f>
        <v>4108354.5</v>
      </c>
      <c r="H73" s="104">
        <v>-3928480.6</v>
      </c>
      <c r="I73" s="101">
        <f>G73+H73</f>
        <v>179873.89999999991</v>
      </c>
      <c r="J73" s="102" t="s">
        <v>105</v>
      </c>
      <c r="N73" s="2"/>
      <c r="O73" s="2"/>
      <c r="P73" s="2"/>
      <c r="Q73" s="2"/>
      <c r="R73" s="2"/>
      <c r="S73" s="6"/>
      <c r="T73" s="6"/>
      <c r="U73" s="6"/>
      <c r="V73" s="6"/>
    </row>
    <row r="74" spans="1:22" ht="18.75" x14ac:dyDescent="0.3">
      <c r="A74" s="105"/>
      <c r="B74" s="97" t="s">
        <v>106</v>
      </c>
      <c r="C74" s="98">
        <v>0</v>
      </c>
      <c r="D74" s="100"/>
      <c r="E74" s="100">
        <v>92000</v>
      </c>
      <c r="F74" s="100">
        <v>246891.38</v>
      </c>
      <c r="G74" s="77">
        <f>SUM(C74:F74)</f>
        <v>338891.38</v>
      </c>
      <c r="H74" s="104">
        <v>-503055.85</v>
      </c>
      <c r="I74" s="101">
        <f>G74+H74</f>
        <v>-164164.46999999997</v>
      </c>
      <c r="J74" s="102" t="s">
        <v>106</v>
      </c>
      <c r="N74" s="2"/>
      <c r="O74" s="2"/>
      <c r="P74" s="2"/>
      <c r="Q74" s="2"/>
      <c r="R74" s="2"/>
      <c r="S74" s="6"/>
      <c r="T74" s="6"/>
      <c r="U74" s="6"/>
      <c r="V74" s="6"/>
    </row>
    <row r="75" spans="1:22" ht="18.75" x14ac:dyDescent="0.3">
      <c r="A75" s="105"/>
      <c r="B75" s="97" t="s">
        <v>107</v>
      </c>
      <c r="C75" s="98">
        <v>726000</v>
      </c>
      <c r="D75" s="100"/>
      <c r="E75" s="100"/>
      <c r="F75" s="100">
        <v>0</v>
      </c>
      <c r="G75" s="77">
        <f t="shared" si="5"/>
        <v>726000</v>
      </c>
      <c r="H75" s="104">
        <v>-726000</v>
      </c>
      <c r="I75" s="101">
        <f t="shared" si="6"/>
        <v>0</v>
      </c>
      <c r="J75" s="102" t="s">
        <v>108</v>
      </c>
      <c r="K75" s="74"/>
      <c r="L75" s="6"/>
      <c r="S75" s="6"/>
      <c r="T75" s="6"/>
      <c r="U75" s="6"/>
      <c r="V75" s="6"/>
    </row>
    <row r="76" spans="1:22" ht="18.75" x14ac:dyDescent="0.3">
      <c r="A76" s="105"/>
      <c r="B76" s="97" t="s">
        <v>109</v>
      </c>
      <c r="C76" s="98">
        <v>2062079</v>
      </c>
      <c r="D76" s="100"/>
      <c r="E76" s="100"/>
      <c r="F76" s="100">
        <v>0</v>
      </c>
      <c r="G76" s="77">
        <f t="shared" si="5"/>
        <v>2062079</v>
      </c>
      <c r="H76" s="104">
        <v>0</v>
      </c>
      <c r="I76" s="101">
        <f t="shared" si="6"/>
        <v>2062079</v>
      </c>
      <c r="J76" s="102" t="s">
        <v>110</v>
      </c>
      <c r="K76" s="74"/>
      <c r="L76" s="6"/>
      <c r="S76" s="6"/>
      <c r="T76" s="6"/>
      <c r="U76" s="6"/>
      <c r="V76" s="6"/>
    </row>
    <row r="77" spans="1:22" ht="19.5" thickBot="1" x14ac:dyDescent="0.35">
      <c r="A77" s="105"/>
      <c r="B77" s="97" t="s">
        <v>86</v>
      </c>
      <c r="C77" s="98">
        <f>SUM(C69:C76)</f>
        <v>9981730.5</v>
      </c>
      <c r="D77" s="100"/>
      <c r="E77" s="100"/>
      <c r="F77" s="100"/>
      <c r="G77" s="77"/>
      <c r="H77" s="104"/>
      <c r="I77" s="101"/>
      <c r="J77" s="102"/>
      <c r="K77" s="74"/>
      <c r="L77" s="6"/>
      <c r="S77" s="6"/>
      <c r="T77" s="6"/>
      <c r="U77" s="6"/>
      <c r="V77" s="6"/>
    </row>
    <row r="78" spans="1:22" ht="19.5" thickBot="1" x14ac:dyDescent="0.35">
      <c r="A78" s="106" t="s">
        <v>111</v>
      </c>
      <c r="B78" s="107" t="s">
        <v>112</v>
      </c>
      <c r="C78" s="108">
        <v>6900000</v>
      </c>
      <c r="D78" s="100"/>
      <c r="E78" s="100"/>
      <c r="F78" s="109">
        <v>0</v>
      </c>
      <c r="G78" s="83">
        <f>SUM(C78:F78)</f>
        <v>6900000</v>
      </c>
      <c r="H78" s="110">
        <v>-6817257.8600000031</v>
      </c>
      <c r="I78" s="101">
        <f t="shared" si="6"/>
        <v>82742.139999996871</v>
      </c>
      <c r="J78" s="102" t="s">
        <v>112</v>
      </c>
      <c r="K78" s="74"/>
      <c r="L78" s="7"/>
      <c r="N78" s="2"/>
      <c r="O78" s="2"/>
      <c r="P78" s="2"/>
      <c r="Q78" s="2"/>
      <c r="R78" s="2"/>
      <c r="S78" s="6"/>
      <c r="T78" s="6"/>
      <c r="U78" s="6"/>
      <c r="V78" s="6"/>
    </row>
    <row r="79" spans="1:22" ht="18.75" x14ac:dyDescent="0.3">
      <c r="A79" s="111"/>
      <c r="B79" s="112" t="s">
        <v>113</v>
      </c>
      <c r="C79" s="113">
        <v>1600000</v>
      </c>
      <c r="D79" s="114"/>
      <c r="E79" s="114"/>
      <c r="F79" s="180" t="s">
        <v>114</v>
      </c>
      <c r="G79" s="181"/>
      <c r="H79" s="181"/>
      <c r="I79" s="182"/>
      <c r="J79" s="115"/>
      <c r="K79" s="74"/>
      <c r="L79" s="7"/>
      <c r="N79" s="2"/>
      <c r="O79" s="2"/>
      <c r="P79" s="2"/>
      <c r="Q79" s="2"/>
      <c r="R79" s="2"/>
      <c r="S79" s="6"/>
      <c r="T79" s="6"/>
      <c r="U79" s="6"/>
      <c r="V79" s="6"/>
    </row>
    <row r="80" spans="1:22" ht="19.5" thickBot="1" x14ac:dyDescent="0.35">
      <c r="A80" s="116"/>
      <c r="B80" s="112" t="s">
        <v>115</v>
      </c>
      <c r="C80" s="113">
        <v>500000</v>
      </c>
      <c r="D80" s="114"/>
      <c r="E80" s="114"/>
      <c r="F80" s="183"/>
      <c r="G80" s="184"/>
      <c r="H80" s="184"/>
      <c r="I80" s="185"/>
      <c r="J80" s="115"/>
      <c r="K80" s="74"/>
      <c r="L80" s="7"/>
      <c r="N80" s="2"/>
      <c r="O80" s="2"/>
      <c r="P80" s="2"/>
      <c r="Q80" s="2"/>
      <c r="R80" s="2"/>
      <c r="S80" s="6"/>
      <c r="T80" s="6"/>
      <c r="U80" s="6"/>
      <c r="V80" s="6"/>
    </row>
    <row r="81" spans="1:22" ht="19.5" thickBot="1" x14ac:dyDescent="0.35">
      <c r="A81" s="116"/>
      <c r="B81" s="112" t="s">
        <v>116</v>
      </c>
      <c r="C81" s="113">
        <v>500000</v>
      </c>
      <c r="D81" s="114"/>
      <c r="E81" s="114"/>
      <c r="F81" s="117"/>
      <c r="G81" s="83">
        <f t="shared" ref="G81:G86" si="7">SUM(C81:F81)</f>
        <v>500000</v>
      </c>
      <c r="H81" s="118">
        <v>-500000</v>
      </c>
      <c r="I81" s="118">
        <f>SUM(G81:H81)</f>
        <v>0</v>
      </c>
      <c r="J81" s="119" t="s">
        <v>117</v>
      </c>
      <c r="K81" s="120"/>
      <c r="L81" s="7"/>
      <c r="N81" s="2"/>
      <c r="O81" s="2"/>
      <c r="P81" s="2"/>
      <c r="Q81" s="2"/>
      <c r="R81" s="2"/>
      <c r="S81" s="6"/>
      <c r="T81" s="6"/>
      <c r="U81" s="6"/>
      <c r="V81" s="6"/>
    </row>
    <row r="82" spans="1:22" ht="19.5" thickBot="1" x14ac:dyDescent="0.35">
      <c r="A82" s="116"/>
      <c r="B82" s="112" t="s">
        <v>118</v>
      </c>
      <c r="C82" s="113">
        <v>200000</v>
      </c>
      <c r="D82" s="114"/>
      <c r="E82" s="114"/>
      <c r="F82" s="121"/>
      <c r="G82" s="83">
        <f t="shared" si="7"/>
        <v>200000</v>
      </c>
      <c r="H82" s="122">
        <v>200000</v>
      </c>
      <c r="I82" s="122">
        <f>SUM(G82:H82)</f>
        <v>400000</v>
      </c>
      <c r="J82" s="119" t="s">
        <v>119</v>
      </c>
      <c r="K82" s="120"/>
      <c r="L82" s="7"/>
      <c r="N82" s="2"/>
      <c r="O82" s="2"/>
      <c r="P82" s="2"/>
      <c r="Q82" s="2"/>
      <c r="R82" s="2"/>
      <c r="S82" s="6"/>
      <c r="T82" s="6"/>
      <c r="U82" s="6"/>
      <c r="V82" s="6"/>
    </row>
    <row r="83" spans="1:22" ht="19.5" thickBot="1" x14ac:dyDescent="0.35">
      <c r="A83" s="116"/>
      <c r="B83" s="123" t="s">
        <v>120</v>
      </c>
      <c r="C83" s="124">
        <v>133100</v>
      </c>
      <c r="D83" s="114"/>
      <c r="E83" s="114"/>
      <c r="F83" s="121"/>
      <c r="G83" s="83">
        <f t="shared" si="7"/>
        <v>133100</v>
      </c>
      <c r="H83" s="122">
        <v>-133100</v>
      </c>
      <c r="I83" s="118">
        <f>SUM(G83:H83)</f>
        <v>0</v>
      </c>
      <c r="J83" s="125" t="s">
        <v>120</v>
      </c>
      <c r="K83" s="120"/>
      <c r="L83" s="7"/>
      <c r="N83" s="2"/>
      <c r="O83" s="2"/>
      <c r="P83" s="2"/>
      <c r="Q83" s="2"/>
      <c r="R83" s="2"/>
      <c r="S83" s="6"/>
      <c r="T83" s="6"/>
      <c r="U83" s="6"/>
      <c r="V83" s="6"/>
    </row>
    <row r="84" spans="1:22" ht="18.75" x14ac:dyDescent="0.3">
      <c r="A84" s="116"/>
      <c r="B84" s="123" t="s">
        <v>121</v>
      </c>
      <c r="C84" s="124">
        <v>200000</v>
      </c>
      <c r="D84" s="114"/>
      <c r="E84" s="114"/>
      <c r="F84" s="121"/>
      <c r="G84" s="122">
        <f t="shared" si="7"/>
        <v>200000</v>
      </c>
      <c r="H84" s="122">
        <v>-188145.35</v>
      </c>
      <c r="I84" s="118">
        <f>SUM(G84:H84)</f>
        <v>11854.649999999994</v>
      </c>
      <c r="J84" s="125" t="s">
        <v>121</v>
      </c>
      <c r="K84" s="120"/>
      <c r="L84" s="7"/>
      <c r="N84" s="2"/>
      <c r="O84" s="2"/>
      <c r="P84" s="2"/>
      <c r="Q84" s="2"/>
      <c r="R84" s="2"/>
      <c r="S84" s="6"/>
      <c r="T84" s="6"/>
      <c r="U84" s="6"/>
      <c r="V84" s="6"/>
    </row>
    <row r="85" spans="1:22" ht="19.5" thickBot="1" x14ac:dyDescent="0.35">
      <c r="A85" s="116"/>
      <c r="B85" s="123" t="s">
        <v>122</v>
      </c>
      <c r="C85" s="124">
        <f>SUM(C78:C84)</f>
        <v>10033100</v>
      </c>
      <c r="D85" s="114"/>
      <c r="E85" s="114"/>
      <c r="F85" s="114"/>
      <c r="G85" s="83">
        <f t="shared" si="7"/>
        <v>10033100</v>
      </c>
      <c r="H85" s="126">
        <v>0</v>
      </c>
      <c r="I85" s="122">
        <f>SUM(G85:H85)</f>
        <v>10033100</v>
      </c>
      <c r="J85" s="127" t="s">
        <v>86</v>
      </c>
      <c r="K85" s="120"/>
      <c r="L85" s="7"/>
      <c r="N85" s="2"/>
      <c r="O85" s="2"/>
      <c r="P85" s="2"/>
      <c r="Q85" s="2"/>
      <c r="R85" s="2"/>
      <c r="S85" s="6"/>
      <c r="T85" s="6"/>
      <c r="U85" s="6"/>
      <c r="V85" s="6"/>
    </row>
    <row r="86" spans="1:22" ht="19.5" thickBot="1" x14ac:dyDescent="0.35">
      <c r="A86" s="116"/>
      <c r="B86" s="128" t="s">
        <v>123</v>
      </c>
      <c r="C86" s="108">
        <v>1225824.5</v>
      </c>
      <c r="D86" s="114"/>
      <c r="E86" s="114"/>
      <c r="F86" s="114"/>
      <c r="G86" s="126">
        <f t="shared" si="7"/>
        <v>1225824.5</v>
      </c>
      <c r="H86" s="129"/>
      <c r="I86" s="129"/>
      <c r="J86" s="130" t="s">
        <v>98</v>
      </c>
      <c r="K86" s="74"/>
      <c r="L86" s="7"/>
      <c r="N86" s="2"/>
      <c r="O86" s="2"/>
      <c r="P86" s="2"/>
      <c r="Q86" s="2"/>
      <c r="R86" s="2"/>
      <c r="S86" s="6"/>
      <c r="T86" s="6"/>
      <c r="U86" s="6"/>
      <c r="V86" s="6"/>
    </row>
    <row r="87" spans="1:22" ht="19.5" thickBot="1" x14ac:dyDescent="0.35">
      <c r="A87" s="186" t="s">
        <v>124</v>
      </c>
      <c r="B87" s="131" t="s">
        <v>125</v>
      </c>
      <c r="C87" s="132">
        <v>22028366</v>
      </c>
      <c r="D87" s="114"/>
      <c r="E87" s="114"/>
      <c r="F87" s="109"/>
      <c r="G87" s="83"/>
      <c r="H87" s="110"/>
      <c r="I87" s="110"/>
      <c r="J87" s="130"/>
      <c r="K87" s="74"/>
      <c r="L87" s="6"/>
      <c r="S87" s="6"/>
      <c r="T87" s="6"/>
      <c r="U87" s="6"/>
      <c r="V87" s="6"/>
    </row>
    <row r="88" spans="1:22" ht="19.5" thickBot="1" x14ac:dyDescent="0.35">
      <c r="A88" s="187"/>
      <c r="B88" s="133" t="s">
        <v>126</v>
      </c>
      <c r="C88" s="134">
        <v>11000000</v>
      </c>
      <c r="D88" s="114"/>
      <c r="E88" s="114"/>
      <c r="F88" s="188" t="s">
        <v>127</v>
      </c>
      <c r="G88" s="189"/>
      <c r="H88" s="189"/>
      <c r="I88" s="189"/>
      <c r="J88" s="102"/>
      <c r="K88" s="74"/>
      <c r="L88" s="6"/>
      <c r="S88" s="6"/>
      <c r="T88" s="6"/>
      <c r="U88" s="6"/>
      <c r="V88" s="6"/>
    </row>
    <row r="89" spans="1:22" ht="18.75" x14ac:dyDescent="0.3">
      <c r="A89" s="135"/>
      <c r="B89" s="136" t="s">
        <v>128</v>
      </c>
      <c r="C89" s="137">
        <v>6100000</v>
      </c>
      <c r="D89" s="114"/>
      <c r="E89" s="114"/>
      <c r="F89" s="189"/>
      <c r="G89" s="189"/>
      <c r="H89" s="189"/>
      <c r="I89" s="189"/>
      <c r="J89" s="102"/>
      <c r="K89" s="74"/>
      <c r="L89" s="6"/>
      <c r="S89" s="6"/>
      <c r="T89" s="6"/>
      <c r="U89" s="6"/>
      <c r="V89" s="6"/>
    </row>
    <row r="90" spans="1:22" ht="19.5" thickBot="1" x14ac:dyDescent="0.35">
      <c r="A90" s="138"/>
      <c r="B90" s="139" t="s">
        <v>89</v>
      </c>
      <c r="C90" s="140">
        <v>4500000</v>
      </c>
      <c r="D90" s="114"/>
      <c r="E90" s="114"/>
      <c r="F90" s="190"/>
      <c r="G90" s="189"/>
      <c r="H90" s="189"/>
      <c r="I90" s="189"/>
      <c r="J90" s="102"/>
      <c r="K90" s="74"/>
      <c r="L90" s="6"/>
      <c r="S90" s="6"/>
      <c r="T90" s="6"/>
      <c r="U90" s="6"/>
      <c r="V90" s="6"/>
    </row>
    <row r="91" spans="1:22" ht="18.75" x14ac:dyDescent="0.3">
      <c r="A91" s="138"/>
      <c r="B91" s="141" t="s">
        <v>122</v>
      </c>
      <c r="C91" s="142">
        <f>SUM(C88:C90)</f>
        <v>21600000</v>
      </c>
      <c r="D91" s="114"/>
      <c r="E91" s="114"/>
      <c r="F91" s="143"/>
      <c r="G91" s="144"/>
      <c r="H91" s="145"/>
      <c r="I91" s="145"/>
      <c r="J91" s="102"/>
      <c r="K91" s="74"/>
      <c r="L91" s="6"/>
      <c r="S91" s="6"/>
      <c r="T91" s="6"/>
      <c r="U91" s="6"/>
      <c r="V91" s="6"/>
    </row>
    <row r="92" spans="1:22" ht="19.5" thickBot="1" x14ac:dyDescent="0.35">
      <c r="A92" s="146"/>
      <c r="B92" s="139" t="s">
        <v>123</v>
      </c>
      <c r="C92" s="140">
        <f>C87-C88-C89-C90</f>
        <v>428366</v>
      </c>
      <c r="D92" s="109"/>
      <c r="E92" s="109"/>
      <c r="F92" s="147" t="s">
        <v>86</v>
      </c>
      <c r="G92" s="83">
        <f>G61+G62+G63+G64+G69+G70+G71+G72+G73+G74+G75+G76+G78+G81+G82+G83+G84+G86</f>
        <v>56566527.759999998</v>
      </c>
      <c r="H92" s="110">
        <f>SUM(H69:H78)+H64+H61+H62+H63+H81+H83+H84</f>
        <v>-52926865.56000001</v>
      </c>
      <c r="I92" s="110">
        <f>SUM(G92:H92)</f>
        <v>3639662.1999999881</v>
      </c>
      <c r="J92" s="130"/>
      <c r="K92" s="74"/>
      <c r="L92" s="6"/>
      <c r="S92" s="6"/>
      <c r="T92" s="6"/>
      <c r="U92" s="6"/>
      <c r="V92" s="6"/>
    </row>
    <row r="93" spans="1:22" ht="19.5" thickBot="1" x14ac:dyDescent="0.35">
      <c r="B93" s="74" t="s">
        <v>129</v>
      </c>
      <c r="C93" s="90">
        <f>C92+C91+C86+C85+C77</f>
        <v>43269021</v>
      </c>
      <c r="D93" s="90"/>
      <c r="E93" s="90"/>
      <c r="F93" s="90"/>
      <c r="G93" s="91"/>
      <c r="H93" s="42"/>
      <c r="I93" s="42"/>
      <c r="J93" s="56"/>
      <c r="K93" s="56"/>
      <c r="L93" s="6"/>
      <c r="S93" s="6"/>
      <c r="T93" s="6"/>
      <c r="U93" s="6"/>
      <c r="V93" s="6"/>
    </row>
    <row r="94" spans="1:22" ht="15.75" x14ac:dyDescent="0.25">
      <c r="A94" s="148" t="s">
        <v>130</v>
      </c>
      <c r="B94" s="149"/>
      <c r="C94" s="150"/>
      <c r="D94" s="151"/>
      <c r="H94" s="2"/>
    </row>
    <row r="95" spans="1:22" ht="15.75" x14ac:dyDescent="0.25">
      <c r="A95" s="152"/>
      <c r="B95" s="153" t="s">
        <v>131</v>
      </c>
      <c r="C95" s="154" t="s">
        <v>103</v>
      </c>
      <c r="D95" s="155">
        <v>6513088</v>
      </c>
      <c r="H95" s="2"/>
    </row>
    <row r="96" spans="1:22" ht="15.75" x14ac:dyDescent="0.25">
      <c r="A96" s="152"/>
      <c r="B96" s="153" t="s">
        <v>132</v>
      </c>
      <c r="C96" s="154" t="s">
        <v>103</v>
      </c>
      <c r="D96" s="155">
        <v>341000</v>
      </c>
      <c r="H96" s="2"/>
    </row>
    <row r="97" spans="1:8" ht="15.75" x14ac:dyDescent="0.25">
      <c r="A97" s="156"/>
      <c r="B97" s="157" t="s">
        <v>133</v>
      </c>
      <c r="C97" s="158" t="s">
        <v>134</v>
      </c>
      <c r="D97" s="159">
        <v>962500</v>
      </c>
      <c r="G97" s="2"/>
    </row>
    <row r="98" spans="1:8" ht="15.75" x14ac:dyDescent="0.25">
      <c r="A98" s="156"/>
      <c r="B98" s="157" t="s">
        <v>135</v>
      </c>
      <c r="C98" s="158" t="s">
        <v>134</v>
      </c>
      <c r="D98" s="159">
        <v>100000</v>
      </c>
      <c r="G98" s="2"/>
      <c r="H98" s="2"/>
    </row>
    <row r="99" spans="1:8" ht="15.75" x14ac:dyDescent="0.25">
      <c r="A99" s="156"/>
      <c r="B99" s="191" t="s">
        <v>136</v>
      </c>
      <c r="C99" s="183"/>
      <c r="D99" s="159">
        <v>200000</v>
      </c>
      <c r="G99" s="2"/>
    </row>
    <row r="100" spans="1:8" ht="16.5" thickBot="1" x14ac:dyDescent="0.3">
      <c r="A100" s="160"/>
      <c r="B100" s="161" t="s">
        <v>137</v>
      </c>
      <c r="C100" s="162"/>
      <c r="D100" s="163">
        <v>750200</v>
      </c>
      <c r="G100" s="2"/>
    </row>
    <row r="101" spans="1:8" ht="15.75" thickBot="1" x14ac:dyDescent="0.3">
      <c r="G101" s="2"/>
      <c r="H101" s="2"/>
    </row>
    <row r="102" spans="1:8" ht="16.5" thickBot="1" x14ac:dyDescent="0.3">
      <c r="A102" s="120" t="s">
        <v>138</v>
      </c>
      <c r="C102" s="164" t="s">
        <v>139</v>
      </c>
      <c r="D102" s="165">
        <v>2586561.73</v>
      </c>
      <c r="G102" s="2"/>
    </row>
    <row r="103" spans="1:8" ht="16.5" thickBot="1" x14ac:dyDescent="0.3">
      <c r="B103" s="120"/>
      <c r="C103" s="164" t="s">
        <v>140</v>
      </c>
      <c r="D103" s="165">
        <v>-1000000</v>
      </c>
      <c r="G103" s="2"/>
    </row>
    <row r="104" spans="1:8" ht="16.5" thickBot="1" x14ac:dyDescent="0.3">
      <c r="B104" s="120"/>
      <c r="C104" s="166" t="s">
        <v>141</v>
      </c>
      <c r="D104" s="167">
        <v>32480</v>
      </c>
      <c r="E104" s="168" t="s">
        <v>142</v>
      </c>
      <c r="G104" s="2"/>
    </row>
    <row r="105" spans="1:8" ht="16.5" thickBot="1" x14ac:dyDescent="0.3">
      <c r="B105" s="120"/>
      <c r="C105" s="166" t="s">
        <v>143</v>
      </c>
      <c r="D105" s="167">
        <v>67151</v>
      </c>
      <c r="E105" s="168" t="s">
        <v>144</v>
      </c>
      <c r="G105" s="2"/>
    </row>
    <row r="106" spans="1:8" ht="16.5" thickBot="1" x14ac:dyDescent="0.3">
      <c r="B106" s="169"/>
      <c r="C106" s="170"/>
      <c r="D106" s="167"/>
      <c r="E106" s="168"/>
      <c r="G106" s="2"/>
    </row>
    <row r="107" spans="1:8" ht="16.5" thickBot="1" x14ac:dyDescent="0.3">
      <c r="B107" s="169"/>
      <c r="C107" s="166" t="s">
        <v>145</v>
      </c>
      <c r="D107" s="171">
        <v>-227430</v>
      </c>
      <c r="E107" s="168" t="s">
        <v>156</v>
      </c>
      <c r="F107" t="s">
        <v>146</v>
      </c>
      <c r="G107" s="2"/>
    </row>
    <row r="108" spans="1:8" ht="15.75" x14ac:dyDescent="0.25">
      <c r="B108" s="169"/>
      <c r="C108" s="172" t="s">
        <v>147</v>
      </c>
      <c r="D108" s="173">
        <f>SUM(D102:D107)</f>
        <v>1458762.73</v>
      </c>
      <c r="G108" s="2"/>
    </row>
    <row r="109" spans="1:8" ht="15.75" x14ac:dyDescent="0.25">
      <c r="B109" s="169"/>
      <c r="C109" s="174"/>
      <c r="D109" s="173"/>
      <c r="G109" s="2"/>
    </row>
    <row r="110" spans="1:8" ht="15.75" x14ac:dyDescent="0.25">
      <c r="A110" s="175" t="s">
        <v>148</v>
      </c>
      <c r="C110" s="172" t="s">
        <v>149</v>
      </c>
      <c r="D110" s="173">
        <v>1132268</v>
      </c>
      <c r="G110" s="2"/>
    </row>
    <row r="111" spans="1:8" ht="15.75" x14ac:dyDescent="0.25">
      <c r="B111" s="169"/>
      <c r="C111" s="172" t="s">
        <v>150</v>
      </c>
      <c r="D111" s="173">
        <v>2357500</v>
      </c>
      <c r="G111" s="2"/>
    </row>
    <row r="112" spans="1:8" x14ac:dyDescent="0.25">
      <c r="G112" s="2"/>
    </row>
    <row r="113" spans="1:7" ht="15.75" x14ac:dyDescent="0.25">
      <c r="A113" s="176" t="s">
        <v>151</v>
      </c>
      <c r="B113" s="177">
        <v>1529771.82</v>
      </c>
      <c r="C113" s="177">
        <v>1529771.82</v>
      </c>
      <c r="G113" s="2"/>
    </row>
    <row r="114" spans="1:7" ht="15.75" x14ac:dyDescent="0.25">
      <c r="A114" s="176" t="s">
        <v>152</v>
      </c>
      <c r="B114" s="178" t="s">
        <v>153</v>
      </c>
      <c r="C114" s="179">
        <v>142760.42000000001</v>
      </c>
    </row>
    <row r="115" spans="1:7" ht="15.75" x14ac:dyDescent="0.25">
      <c r="A115" s="176" t="s">
        <v>154</v>
      </c>
      <c r="B115" s="179">
        <v>3168584</v>
      </c>
      <c r="C115" s="179">
        <v>3168584</v>
      </c>
    </row>
    <row r="116" spans="1:7" ht="15.75" x14ac:dyDescent="0.25">
      <c r="A116" s="176"/>
      <c r="B116" s="176" t="s">
        <v>155</v>
      </c>
      <c r="C116" s="179">
        <f>SUM(C113:C115)</f>
        <v>4841116.24</v>
      </c>
    </row>
    <row r="117" spans="1:7" ht="15.75" x14ac:dyDescent="0.25">
      <c r="A117" s="176"/>
      <c r="B117" s="176"/>
      <c r="C117" s="176"/>
    </row>
  </sheetData>
  <mergeCells count="4">
    <mergeCell ref="F79:I80"/>
    <mergeCell ref="A87:A88"/>
    <mergeCell ref="F88:I90"/>
    <mergeCell ref="B99:C99"/>
  </mergeCells>
  <printOptions horizontalCentered="1"/>
  <pageMargins left="0.25" right="0.25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Eichler</dc:creator>
  <cp:lastModifiedBy>Ivo Eichler</cp:lastModifiedBy>
  <dcterms:created xsi:type="dcterms:W3CDTF">2024-01-10T13:13:23Z</dcterms:created>
  <dcterms:modified xsi:type="dcterms:W3CDTF">2024-01-10T13:36:04Z</dcterms:modified>
</cp:coreProperties>
</file>